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neDrive - University of Iowa\Z-Papers\2020 India NCAP-PMSA Decisions\supplementary_material\"/>
    </mc:Choice>
  </mc:AlternateContent>
  <xr:revisionPtr revIDLastSave="0" documentId="8_{82616FB0-C716-46EA-95D0-8EF8CB9AA636}" xr6:coauthVersionLast="45" xr6:coauthVersionMax="45" xr10:uidLastSave="{00000000-0000-0000-0000-000000000000}"/>
  <bookViews>
    <workbookView xWindow="-110" yWindow="-110" windowWidth="19420" windowHeight="10420" tabRatio="838" firstSheet="5" activeTab="8" xr2:uid="{00000000-000D-0000-FFFF-FFFF00000000}"/>
  </bookViews>
  <sheets>
    <sheet name="bymonth_sampling_freq" sheetId="77" r:id="rId1"/>
    <sheet name="bymonth_summary_hmix" sheetId="55" r:id="rId2"/>
    <sheet name="bymonth_summary_ws" sheetId="56" r:id="rId3"/>
    <sheet name="bymonth_summary_tempc" sheetId="57" r:id="rId4"/>
    <sheet name="bymonth_average_hmix" sheetId="71" r:id="rId5"/>
    <sheet name="bymonth_average_ws" sheetId="72" r:id="rId6"/>
    <sheet name="bymonth_average_ventilation" sheetId="78" r:id="rId7"/>
    <sheet name="bymonth_average_tempc" sheetId="73" r:id="rId8"/>
    <sheet name="bymonth_sum_precip" sheetId="74" r:id="rId9"/>
    <sheet name="bymonth_sum_precipdays" sheetId="7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" i="77" l="1"/>
  <c r="AG9" i="77"/>
  <c r="AG10" i="77"/>
  <c r="AG11" i="77"/>
  <c r="AG12" i="77"/>
  <c r="AG13" i="77"/>
  <c r="AG14" i="77"/>
  <c r="AG7" i="77"/>
  <c r="C6" i="77" l="1"/>
  <c r="D6" i="77"/>
  <c r="E6" i="77"/>
  <c r="F6" i="77"/>
  <c r="G6" i="77"/>
  <c r="H6" i="77"/>
  <c r="I6" i="77"/>
  <c r="J6" i="77"/>
  <c r="R6" i="77" s="1"/>
  <c r="K6" i="77"/>
  <c r="L6" i="77"/>
  <c r="M6" i="77"/>
  <c r="N6" i="77"/>
  <c r="C7" i="77"/>
  <c r="D7" i="77"/>
  <c r="E7" i="77"/>
  <c r="F7" i="77"/>
  <c r="X14" i="77" s="1"/>
  <c r="G7" i="77"/>
  <c r="H7" i="77"/>
  <c r="I7" i="77"/>
  <c r="J7" i="77"/>
  <c r="K7" i="77"/>
  <c r="L7" i="77"/>
  <c r="M7" i="77"/>
  <c r="N7" i="77"/>
  <c r="C8" i="77"/>
  <c r="D8" i="77"/>
  <c r="E8" i="77"/>
  <c r="F8" i="77"/>
  <c r="G8" i="77"/>
  <c r="H8" i="77"/>
  <c r="I8" i="77"/>
  <c r="J8" i="77"/>
  <c r="R8" i="77" s="1"/>
  <c r="K8" i="77"/>
  <c r="L8" i="77"/>
  <c r="M8" i="77"/>
  <c r="N8" i="77"/>
  <c r="C9" i="77"/>
  <c r="D9" i="77"/>
  <c r="E9" i="77"/>
  <c r="F9" i="77"/>
  <c r="G9" i="77"/>
  <c r="H9" i="77"/>
  <c r="I9" i="77"/>
  <c r="J9" i="77"/>
  <c r="K9" i="77"/>
  <c r="L9" i="77"/>
  <c r="M9" i="77"/>
  <c r="N9" i="77"/>
  <c r="C10" i="77"/>
  <c r="D10" i="77"/>
  <c r="E10" i="77"/>
  <c r="F10" i="77"/>
  <c r="G10" i="77"/>
  <c r="H10" i="77"/>
  <c r="I10" i="77"/>
  <c r="J10" i="77"/>
  <c r="R10" i="77" s="1"/>
  <c r="K10" i="77"/>
  <c r="L10" i="77"/>
  <c r="M10" i="77"/>
  <c r="N10" i="77"/>
  <c r="C11" i="77"/>
  <c r="D11" i="77"/>
  <c r="E11" i="77"/>
  <c r="F11" i="77"/>
  <c r="G11" i="77"/>
  <c r="H11" i="77"/>
  <c r="I11" i="77"/>
  <c r="J11" i="77"/>
  <c r="K11" i="77"/>
  <c r="L11" i="77"/>
  <c r="M11" i="77"/>
  <c r="N11" i="77"/>
  <c r="AF13" i="77" s="1"/>
  <c r="C12" i="77"/>
  <c r="D12" i="77"/>
  <c r="E12" i="77"/>
  <c r="F12" i="77"/>
  <c r="G12" i="77"/>
  <c r="H12" i="77"/>
  <c r="I12" i="77"/>
  <c r="J12" i="77"/>
  <c r="R12" i="77" s="1"/>
  <c r="K12" i="77"/>
  <c r="L12" i="77"/>
  <c r="M12" i="77"/>
  <c r="N12" i="77"/>
  <c r="C13" i="77"/>
  <c r="D13" i="77"/>
  <c r="E13" i="77"/>
  <c r="F13" i="77"/>
  <c r="R13" i="77" s="1"/>
  <c r="G13" i="77"/>
  <c r="H13" i="77"/>
  <c r="I13" i="77"/>
  <c r="J13" i="77"/>
  <c r="K13" i="77"/>
  <c r="L13" i="77"/>
  <c r="M13" i="77"/>
  <c r="N13" i="77"/>
  <c r="C14" i="77"/>
  <c r="D14" i="77"/>
  <c r="E14" i="77"/>
  <c r="F14" i="77"/>
  <c r="G14" i="77"/>
  <c r="H14" i="77"/>
  <c r="I14" i="77"/>
  <c r="J14" i="77"/>
  <c r="R14" i="77" s="1"/>
  <c r="K14" i="77"/>
  <c r="L14" i="77"/>
  <c r="M14" i="77"/>
  <c r="N14" i="77"/>
  <c r="C15" i="77"/>
  <c r="D15" i="77"/>
  <c r="E15" i="77"/>
  <c r="F15" i="77"/>
  <c r="R15" i="77" s="1"/>
  <c r="G15" i="77"/>
  <c r="H15" i="77"/>
  <c r="I15" i="77"/>
  <c r="J15" i="77"/>
  <c r="K15" i="77"/>
  <c r="L15" i="77"/>
  <c r="M15" i="77"/>
  <c r="N15" i="77"/>
  <c r="C16" i="77"/>
  <c r="D16" i="77"/>
  <c r="E16" i="77"/>
  <c r="F16" i="77"/>
  <c r="G16" i="77"/>
  <c r="H16" i="77"/>
  <c r="I16" i="77"/>
  <c r="J16" i="77"/>
  <c r="R16" i="77" s="1"/>
  <c r="K16" i="77"/>
  <c r="L16" i="77"/>
  <c r="M16" i="77"/>
  <c r="N16" i="77"/>
  <c r="C17" i="77"/>
  <c r="D17" i="77"/>
  <c r="E17" i="77"/>
  <c r="F17" i="77"/>
  <c r="X9" i="77" s="1"/>
  <c r="G17" i="77"/>
  <c r="H17" i="77"/>
  <c r="I17" i="77"/>
  <c r="J17" i="77"/>
  <c r="K17" i="77"/>
  <c r="L17" i="77"/>
  <c r="M17" i="77"/>
  <c r="N17" i="77"/>
  <c r="AF9" i="77" s="1"/>
  <c r="C18" i="77"/>
  <c r="D18" i="77"/>
  <c r="E18" i="77"/>
  <c r="F18" i="77"/>
  <c r="G18" i="77"/>
  <c r="H18" i="77"/>
  <c r="I18" i="77"/>
  <c r="J18" i="77"/>
  <c r="R18" i="77" s="1"/>
  <c r="K18" i="77"/>
  <c r="L18" i="77"/>
  <c r="M18" i="77"/>
  <c r="N18" i="77"/>
  <c r="C19" i="77"/>
  <c r="D19" i="77"/>
  <c r="E19" i="77"/>
  <c r="F19" i="77"/>
  <c r="R19" i="77" s="1"/>
  <c r="G19" i="77"/>
  <c r="H19" i="77"/>
  <c r="I19" i="77"/>
  <c r="J19" i="77"/>
  <c r="K19" i="77"/>
  <c r="L19" i="77"/>
  <c r="M19" i="77"/>
  <c r="N19" i="77"/>
  <c r="C20" i="77"/>
  <c r="D20" i="77"/>
  <c r="E20" i="77"/>
  <c r="F20" i="77"/>
  <c r="G20" i="77"/>
  <c r="H20" i="77"/>
  <c r="I20" i="77"/>
  <c r="J20" i="77"/>
  <c r="R20" i="77" s="1"/>
  <c r="K20" i="77"/>
  <c r="L20" i="77"/>
  <c r="M20" i="77"/>
  <c r="N20" i="77"/>
  <c r="C21" i="77"/>
  <c r="D21" i="77"/>
  <c r="E21" i="77"/>
  <c r="F21" i="77"/>
  <c r="R21" i="77" s="1"/>
  <c r="G21" i="77"/>
  <c r="H21" i="77"/>
  <c r="I21" i="77"/>
  <c r="J21" i="77"/>
  <c r="K21" i="77"/>
  <c r="L21" i="77"/>
  <c r="M21" i="77"/>
  <c r="N21" i="77"/>
  <c r="C22" i="77"/>
  <c r="D22" i="77"/>
  <c r="E22" i="77"/>
  <c r="F22" i="77"/>
  <c r="G22" i="77"/>
  <c r="H22" i="77"/>
  <c r="I22" i="77"/>
  <c r="J22" i="77"/>
  <c r="AB10" i="77" s="1"/>
  <c r="K22" i="77"/>
  <c r="L22" i="77"/>
  <c r="M22" i="77"/>
  <c r="N22" i="77"/>
  <c r="C23" i="77"/>
  <c r="D23" i="77"/>
  <c r="E23" i="77"/>
  <c r="F23" i="77"/>
  <c r="R23" i="77" s="1"/>
  <c r="G23" i="77"/>
  <c r="H23" i="77"/>
  <c r="I23" i="77"/>
  <c r="J23" i="77"/>
  <c r="K23" i="77"/>
  <c r="L23" i="77"/>
  <c r="M23" i="77"/>
  <c r="N23" i="77"/>
  <c r="C24" i="77"/>
  <c r="D24" i="77"/>
  <c r="E24" i="77"/>
  <c r="F24" i="77"/>
  <c r="G24" i="77"/>
  <c r="H24" i="77"/>
  <c r="I24" i="77"/>
  <c r="J24" i="77"/>
  <c r="R24" i="77" s="1"/>
  <c r="K24" i="77"/>
  <c r="L24" i="77"/>
  <c r="M24" i="77"/>
  <c r="N24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C26" i="77"/>
  <c r="D26" i="77"/>
  <c r="E26" i="77"/>
  <c r="F26" i="77"/>
  <c r="G26" i="77"/>
  <c r="H26" i="77"/>
  <c r="I26" i="77"/>
  <c r="J26" i="77"/>
  <c r="R26" i="77" s="1"/>
  <c r="K26" i="77"/>
  <c r="L26" i="77"/>
  <c r="M26" i="77"/>
  <c r="N26" i="77"/>
  <c r="C27" i="77"/>
  <c r="D27" i="77"/>
  <c r="E27" i="77"/>
  <c r="F27" i="77"/>
  <c r="R27" i="77" s="1"/>
  <c r="G27" i="77"/>
  <c r="H27" i="77"/>
  <c r="I27" i="77"/>
  <c r="J27" i="77"/>
  <c r="K27" i="77"/>
  <c r="L27" i="77"/>
  <c r="M27" i="77"/>
  <c r="N27" i="77"/>
  <c r="C28" i="77"/>
  <c r="D28" i="77"/>
  <c r="E28" i="77"/>
  <c r="F28" i="77"/>
  <c r="G28" i="77"/>
  <c r="H28" i="77"/>
  <c r="I28" i="77"/>
  <c r="J28" i="77"/>
  <c r="R28" i="77" s="1"/>
  <c r="K28" i="77"/>
  <c r="L28" i="77"/>
  <c r="M28" i="77"/>
  <c r="N28" i="77"/>
  <c r="C29" i="77"/>
  <c r="D29" i="77"/>
  <c r="E29" i="77"/>
  <c r="F29" i="77"/>
  <c r="R29" i="77" s="1"/>
  <c r="G29" i="77"/>
  <c r="H29" i="77"/>
  <c r="I29" i="77"/>
  <c r="J29" i="77"/>
  <c r="K29" i="77"/>
  <c r="L29" i="77"/>
  <c r="M29" i="77"/>
  <c r="N29" i="77"/>
  <c r="C30" i="77"/>
  <c r="D30" i="77"/>
  <c r="E30" i="77"/>
  <c r="F30" i="77"/>
  <c r="G30" i="77"/>
  <c r="H30" i="77"/>
  <c r="I30" i="77"/>
  <c r="J30" i="77"/>
  <c r="AB11" i="77" s="1"/>
  <c r="K30" i="77"/>
  <c r="L30" i="77"/>
  <c r="M30" i="77"/>
  <c r="N30" i="77"/>
  <c r="C31" i="77"/>
  <c r="D31" i="77"/>
  <c r="E31" i="77"/>
  <c r="F31" i="77"/>
  <c r="R31" i="77" s="1"/>
  <c r="G31" i="77"/>
  <c r="H31" i="77"/>
  <c r="I31" i="77"/>
  <c r="J31" i="77"/>
  <c r="K31" i="77"/>
  <c r="L31" i="77"/>
  <c r="M31" i="77"/>
  <c r="N31" i="77"/>
  <c r="C32" i="77"/>
  <c r="D32" i="77"/>
  <c r="E32" i="77"/>
  <c r="F32" i="77"/>
  <c r="G32" i="77"/>
  <c r="H32" i="77"/>
  <c r="I32" i="77"/>
  <c r="J32" i="77"/>
  <c r="AB12" i="77" s="1"/>
  <c r="K32" i="77"/>
  <c r="L32" i="77"/>
  <c r="M32" i="77"/>
  <c r="N32" i="77"/>
  <c r="C33" i="77"/>
  <c r="D33" i="77"/>
  <c r="E33" i="77"/>
  <c r="F33" i="77"/>
  <c r="X12" i="77" s="1"/>
  <c r="G33" i="77"/>
  <c r="H33" i="77"/>
  <c r="I33" i="77"/>
  <c r="J33" i="77"/>
  <c r="K33" i="77"/>
  <c r="L33" i="77"/>
  <c r="M33" i="77"/>
  <c r="N33" i="77"/>
  <c r="AF12" i="77" s="1"/>
  <c r="C34" i="77"/>
  <c r="D34" i="77"/>
  <c r="E34" i="77"/>
  <c r="F34" i="77"/>
  <c r="G34" i="77"/>
  <c r="H34" i="77"/>
  <c r="I34" i="77"/>
  <c r="J34" i="77"/>
  <c r="R34" i="77" s="1"/>
  <c r="K34" i="77"/>
  <c r="L34" i="77"/>
  <c r="M34" i="77"/>
  <c r="N34" i="77"/>
  <c r="C35" i="77"/>
  <c r="D35" i="77"/>
  <c r="E35" i="77"/>
  <c r="F35" i="77"/>
  <c r="R35" i="77" s="1"/>
  <c r="G35" i="77"/>
  <c r="H35" i="77"/>
  <c r="I35" i="77"/>
  <c r="J35" i="77"/>
  <c r="K35" i="77"/>
  <c r="L35" i="77"/>
  <c r="M35" i="77"/>
  <c r="N35" i="77"/>
  <c r="C36" i="77"/>
  <c r="D36" i="77"/>
  <c r="E36" i="77"/>
  <c r="F36" i="77"/>
  <c r="G36" i="77"/>
  <c r="H36" i="77"/>
  <c r="I36" i="77"/>
  <c r="J36" i="77"/>
  <c r="R36" i="77" s="1"/>
  <c r="K36" i="77"/>
  <c r="L36" i="77"/>
  <c r="M36" i="77"/>
  <c r="N36" i="77"/>
  <c r="C37" i="77"/>
  <c r="D37" i="77"/>
  <c r="E37" i="77"/>
  <c r="F37" i="77"/>
  <c r="R37" i="77" s="1"/>
  <c r="G37" i="77"/>
  <c r="H37" i="77"/>
  <c r="I37" i="77"/>
  <c r="J37" i="77"/>
  <c r="K37" i="77"/>
  <c r="L37" i="77"/>
  <c r="M37" i="77"/>
  <c r="N37" i="77"/>
  <c r="C38" i="77"/>
  <c r="D38" i="77"/>
  <c r="E38" i="77"/>
  <c r="F38" i="77"/>
  <c r="G38" i="77"/>
  <c r="H38" i="77"/>
  <c r="I38" i="77"/>
  <c r="J38" i="77"/>
  <c r="R38" i="77" s="1"/>
  <c r="K38" i="77"/>
  <c r="L38" i="77"/>
  <c r="M38" i="77"/>
  <c r="N38" i="77"/>
  <c r="C39" i="77"/>
  <c r="D39" i="77"/>
  <c r="E39" i="77"/>
  <c r="F39" i="77"/>
  <c r="R39" i="77" s="1"/>
  <c r="G39" i="77"/>
  <c r="H39" i="77"/>
  <c r="I39" i="77"/>
  <c r="J39" i="77"/>
  <c r="K39" i="77"/>
  <c r="L39" i="77"/>
  <c r="M39" i="77"/>
  <c r="N39" i="77"/>
  <c r="C40" i="77"/>
  <c r="D40" i="77"/>
  <c r="E40" i="77"/>
  <c r="F40" i="77"/>
  <c r="G40" i="77"/>
  <c r="H40" i="77"/>
  <c r="I40" i="77"/>
  <c r="J40" i="77"/>
  <c r="R40" i="77" s="1"/>
  <c r="K40" i="77"/>
  <c r="L40" i="77"/>
  <c r="M40" i="77"/>
  <c r="N40" i="77"/>
  <c r="C41" i="77"/>
  <c r="D41" i="77"/>
  <c r="E41" i="77"/>
  <c r="F41" i="77"/>
  <c r="G41" i="77"/>
  <c r="H41" i="77"/>
  <c r="I41" i="77"/>
  <c r="J41" i="77"/>
  <c r="K41" i="77"/>
  <c r="L41" i="77"/>
  <c r="M41" i="77"/>
  <c r="N41" i="77"/>
  <c r="C42" i="77"/>
  <c r="D42" i="77"/>
  <c r="E42" i="77"/>
  <c r="F42" i="77"/>
  <c r="G42" i="77"/>
  <c r="H42" i="77"/>
  <c r="I42" i="77"/>
  <c r="J42" i="77"/>
  <c r="R42" i="77" s="1"/>
  <c r="K42" i="77"/>
  <c r="L42" i="77"/>
  <c r="M42" i="77"/>
  <c r="N42" i="77"/>
  <c r="C43" i="77"/>
  <c r="D43" i="77"/>
  <c r="E43" i="77"/>
  <c r="F43" i="77"/>
  <c r="R43" i="77" s="1"/>
  <c r="G43" i="77"/>
  <c r="H43" i="77"/>
  <c r="I43" i="77"/>
  <c r="J43" i="77"/>
  <c r="K43" i="77"/>
  <c r="L43" i="77"/>
  <c r="M43" i="77"/>
  <c r="N43" i="77"/>
  <c r="C44" i="77"/>
  <c r="D44" i="77"/>
  <c r="E44" i="77"/>
  <c r="F44" i="77"/>
  <c r="G44" i="77"/>
  <c r="H44" i="77"/>
  <c r="I44" i="77"/>
  <c r="J44" i="77"/>
  <c r="R44" i="77" s="1"/>
  <c r="K44" i="77"/>
  <c r="L44" i="77"/>
  <c r="M44" i="77"/>
  <c r="N44" i="77"/>
  <c r="C45" i="77"/>
  <c r="D45" i="77"/>
  <c r="E45" i="77"/>
  <c r="F45" i="77"/>
  <c r="R45" i="77" s="1"/>
  <c r="G45" i="77"/>
  <c r="H45" i="77"/>
  <c r="I45" i="77"/>
  <c r="J45" i="77"/>
  <c r="K45" i="77"/>
  <c r="L45" i="77"/>
  <c r="M45" i="77"/>
  <c r="N45" i="77"/>
  <c r="C46" i="77"/>
  <c r="D46" i="77"/>
  <c r="E46" i="77"/>
  <c r="F46" i="77"/>
  <c r="G46" i="77"/>
  <c r="H46" i="77"/>
  <c r="I46" i="77"/>
  <c r="J46" i="77"/>
  <c r="R46" i="77" s="1"/>
  <c r="K46" i="77"/>
  <c r="L46" i="77"/>
  <c r="M46" i="77"/>
  <c r="N46" i="77"/>
  <c r="C47" i="77"/>
  <c r="D47" i="77"/>
  <c r="E47" i="77"/>
  <c r="F47" i="77"/>
  <c r="R47" i="77" s="1"/>
  <c r="G47" i="77"/>
  <c r="H47" i="77"/>
  <c r="I47" i="77"/>
  <c r="J47" i="77"/>
  <c r="K47" i="77"/>
  <c r="L47" i="77"/>
  <c r="M47" i="77"/>
  <c r="N47" i="77"/>
  <c r="C48" i="77"/>
  <c r="D48" i="77"/>
  <c r="E48" i="77"/>
  <c r="F48" i="77"/>
  <c r="G48" i="77"/>
  <c r="H48" i="77"/>
  <c r="I48" i="77"/>
  <c r="J48" i="77"/>
  <c r="R48" i="77" s="1"/>
  <c r="K48" i="77"/>
  <c r="L48" i="77"/>
  <c r="M48" i="77"/>
  <c r="N48" i="77"/>
  <c r="C49" i="77"/>
  <c r="D49" i="77"/>
  <c r="E49" i="77"/>
  <c r="F49" i="77"/>
  <c r="G49" i="77"/>
  <c r="H49" i="77"/>
  <c r="I49" i="77"/>
  <c r="J49" i="77"/>
  <c r="K49" i="77"/>
  <c r="L49" i="77"/>
  <c r="M49" i="77"/>
  <c r="N49" i="77"/>
  <c r="C50" i="77"/>
  <c r="D50" i="77"/>
  <c r="E50" i="77"/>
  <c r="F50" i="77"/>
  <c r="G50" i="77"/>
  <c r="H50" i="77"/>
  <c r="I50" i="77"/>
  <c r="J50" i="77"/>
  <c r="R50" i="77" s="1"/>
  <c r="K50" i="77"/>
  <c r="L50" i="77"/>
  <c r="M50" i="77"/>
  <c r="N50" i="77"/>
  <c r="C51" i="77"/>
  <c r="D51" i="77"/>
  <c r="E51" i="77"/>
  <c r="F51" i="77"/>
  <c r="R51" i="77" s="1"/>
  <c r="G51" i="77"/>
  <c r="H51" i="77"/>
  <c r="I51" i="77"/>
  <c r="J51" i="77"/>
  <c r="K51" i="77"/>
  <c r="L51" i="77"/>
  <c r="M51" i="77"/>
  <c r="N51" i="77"/>
  <c r="C52" i="77"/>
  <c r="D52" i="77"/>
  <c r="R52" i="77" s="1"/>
  <c r="E52" i="77"/>
  <c r="F52" i="77"/>
  <c r="G52" i="77"/>
  <c r="H52" i="77"/>
  <c r="I52" i="77"/>
  <c r="J52" i="77"/>
  <c r="K52" i="77"/>
  <c r="L52" i="77"/>
  <c r="M52" i="77"/>
  <c r="N52" i="77"/>
  <c r="C53" i="77"/>
  <c r="D53" i="77"/>
  <c r="E53" i="77"/>
  <c r="F53" i="77"/>
  <c r="R53" i="77" s="1"/>
  <c r="G53" i="77"/>
  <c r="H53" i="77"/>
  <c r="I53" i="77"/>
  <c r="J53" i="77"/>
  <c r="K53" i="77"/>
  <c r="L53" i="77"/>
  <c r="M53" i="77"/>
  <c r="N53" i="77"/>
  <c r="C54" i="77"/>
  <c r="D54" i="77"/>
  <c r="E54" i="77"/>
  <c r="F54" i="77"/>
  <c r="G54" i="77"/>
  <c r="H54" i="77"/>
  <c r="I54" i="77"/>
  <c r="J54" i="77"/>
  <c r="R54" i="77" s="1"/>
  <c r="K54" i="77"/>
  <c r="L54" i="77"/>
  <c r="AD14" i="77" s="1"/>
  <c r="M54" i="77"/>
  <c r="N54" i="77"/>
  <c r="C55" i="77"/>
  <c r="D55" i="77"/>
  <c r="E55" i="77"/>
  <c r="F55" i="77"/>
  <c r="R55" i="77" s="1"/>
  <c r="G55" i="77"/>
  <c r="H55" i="77"/>
  <c r="I55" i="77"/>
  <c r="J55" i="77"/>
  <c r="K55" i="77"/>
  <c r="L55" i="77"/>
  <c r="M55" i="77"/>
  <c r="N55" i="77"/>
  <c r="C56" i="77"/>
  <c r="D56" i="77"/>
  <c r="R56" i="77" s="1"/>
  <c r="E56" i="77"/>
  <c r="F56" i="77"/>
  <c r="G56" i="77"/>
  <c r="H56" i="77"/>
  <c r="I56" i="77"/>
  <c r="J56" i="77"/>
  <c r="K56" i="77"/>
  <c r="L56" i="77"/>
  <c r="M56" i="77"/>
  <c r="N56" i="77"/>
  <c r="C57" i="77"/>
  <c r="D57" i="77"/>
  <c r="E57" i="77"/>
  <c r="F57" i="77"/>
  <c r="X13" i="77" s="1"/>
  <c r="G57" i="77"/>
  <c r="H57" i="77"/>
  <c r="Z13" i="77" s="1"/>
  <c r="I57" i="77"/>
  <c r="J57" i="77"/>
  <c r="K57" i="77"/>
  <c r="L57" i="77"/>
  <c r="M57" i="77"/>
  <c r="N57" i="77"/>
  <c r="C58" i="77"/>
  <c r="D58" i="77"/>
  <c r="R58" i="77" s="1"/>
  <c r="E58" i="77"/>
  <c r="F58" i="77"/>
  <c r="G58" i="77"/>
  <c r="H58" i="77"/>
  <c r="I58" i="77"/>
  <c r="J58" i="77"/>
  <c r="K58" i="77"/>
  <c r="L58" i="77"/>
  <c r="M58" i="77"/>
  <c r="N58" i="77"/>
  <c r="C59" i="77"/>
  <c r="D59" i="77"/>
  <c r="E59" i="77"/>
  <c r="F59" i="77"/>
  <c r="R59" i="77" s="1"/>
  <c r="G59" i="77"/>
  <c r="H59" i="77"/>
  <c r="I59" i="77"/>
  <c r="J59" i="77"/>
  <c r="K59" i="77"/>
  <c r="L59" i="77"/>
  <c r="M59" i="77"/>
  <c r="N59" i="77"/>
  <c r="C60" i="77"/>
  <c r="D60" i="77"/>
  <c r="R60" i="77" s="1"/>
  <c r="E60" i="77"/>
  <c r="F60" i="77"/>
  <c r="G60" i="77"/>
  <c r="H60" i="77"/>
  <c r="I60" i="77"/>
  <c r="J60" i="77"/>
  <c r="K60" i="77"/>
  <c r="L60" i="77"/>
  <c r="M60" i="77"/>
  <c r="N60" i="77"/>
  <c r="C61" i="77"/>
  <c r="D61" i="77"/>
  <c r="E61" i="77"/>
  <c r="F61" i="77"/>
  <c r="R61" i="77" s="1"/>
  <c r="G61" i="77"/>
  <c r="H61" i="77"/>
  <c r="I61" i="77"/>
  <c r="J61" i="77"/>
  <c r="K61" i="77"/>
  <c r="L61" i="77"/>
  <c r="M61" i="77"/>
  <c r="N61" i="77"/>
  <c r="C62" i="77"/>
  <c r="D62" i="77"/>
  <c r="R62" i="77" s="1"/>
  <c r="E62" i="77"/>
  <c r="F62" i="77"/>
  <c r="G62" i="77"/>
  <c r="H62" i="77"/>
  <c r="I62" i="77"/>
  <c r="J62" i="77"/>
  <c r="K62" i="77"/>
  <c r="L62" i="77"/>
  <c r="M62" i="77"/>
  <c r="N62" i="77"/>
  <c r="C63" i="77"/>
  <c r="D63" i="77"/>
  <c r="E63" i="77"/>
  <c r="F63" i="77"/>
  <c r="R63" i="77" s="1"/>
  <c r="G63" i="77"/>
  <c r="H63" i="77"/>
  <c r="I63" i="77"/>
  <c r="J63" i="77"/>
  <c r="K63" i="77"/>
  <c r="L63" i="77"/>
  <c r="M63" i="77"/>
  <c r="N63" i="77"/>
  <c r="C64" i="77"/>
  <c r="D64" i="77"/>
  <c r="R64" i="77" s="1"/>
  <c r="E64" i="77"/>
  <c r="F64" i="77"/>
  <c r="G64" i="77"/>
  <c r="H64" i="77"/>
  <c r="I64" i="77"/>
  <c r="J64" i="77"/>
  <c r="K64" i="77"/>
  <c r="L64" i="77"/>
  <c r="M64" i="77"/>
  <c r="N64" i="77"/>
  <c r="C65" i="77"/>
  <c r="D65" i="77"/>
  <c r="E65" i="77"/>
  <c r="F65" i="77"/>
  <c r="G65" i="77"/>
  <c r="H65" i="77"/>
  <c r="I65" i="77"/>
  <c r="J65" i="77"/>
  <c r="K65" i="77"/>
  <c r="L65" i="77"/>
  <c r="M65" i="77"/>
  <c r="N65" i="77"/>
  <c r="C66" i="77"/>
  <c r="D66" i="77"/>
  <c r="R66" i="77" s="1"/>
  <c r="E66" i="77"/>
  <c r="F66" i="77"/>
  <c r="G66" i="77"/>
  <c r="H66" i="77"/>
  <c r="I66" i="77"/>
  <c r="J66" i="77"/>
  <c r="K66" i="77"/>
  <c r="L66" i="77"/>
  <c r="M66" i="77"/>
  <c r="N66" i="77"/>
  <c r="C67" i="77"/>
  <c r="D67" i="77"/>
  <c r="E67" i="77"/>
  <c r="F67" i="77"/>
  <c r="R67" i="77" s="1"/>
  <c r="G67" i="77"/>
  <c r="H67" i="77"/>
  <c r="I67" i="77"/>
  <c r="J67" i="77"/>
  <c r="K67" i="77"/>
  <c r="L67" i="77"/>
  <c r="M67" i="77"/>
  <c r="N67" i="77"/>
  <c r="C68" i="77"/>
  <c r="D68" i="77"/>
  <c r="R68" i="77" s="1"/>
  <c r="E68" i="77"/>
  <c r="F68" i="77"/>
  <c r="G68" i="77"/>
  <c r="H68" i="77"/>
  <c r="I68" i="77"/>
  <c r="J68" i="77"/>
  <c r="K68" i="77"/>
  <c r="L68" i="77"/>
  <c r="AD10" i="77" s="1"/>
  <c r="M68" i="77"/>
  <c r="N68" i="77"/>
  <c r="C69" i="77"/>
  <c r="D69" i="77"/>
  <c r="E69" i="77"/>
  <c r="F69" i="77"/>
  <c r="R69" i="77" s="1"/>
  <c r="G69" i="77"/>
  <c r="H69" i="77"/>
  <c r="Z10" i="77" s="1"/>
  <c r="I69" i="77"/>
  <c r="J69" i="77"/>
  <c r="K69" i="77"/>
  <c r="L69" i="77"/>
  <c r="M69" i="77"/>
  <c r="N69" i="77"/>
  <c r="C70" i="77"/>
  <c r="D70" i="77"/>
  <c r="R70" i="77" s="1"/>
  <c r="E70" i="77"/>
  <c r="F70" i="77"/>
  <c r="G70" i="77"/>
  <c r="H70" i="77"/>
  <c r="I70" i="77"/>
  <c r="J70" i="77"/>
  <c r="K70" i="77"/>
  <c r="L70" i="77"/>
  <c r="M70" i="77"/>
  <c r="N70" i="77"/>
  <c r="C71" i="77"/>
  <c r="D71" i="77"/>
  <c r="E71" i="77"/>
  <c r="F71" i="77"/>
  <c r="R71" i="77" s="1"/>
  <c r="G71" i="77"/>
  <c r="H71" i="77"/>
  <c r="I71" i="77"/>
  <c r="J71" i="77"/>
  <c r="K71" i="77"/>
  <c r="L71" i="77"/>
  <c r="M71" i="77"/>
  <c r="N71" i="77"/>
  <c r="C72" i="77"/>
  <c r="D72" i="77"/>
  <c r="R72" i="77" s="1"/>
  <c r="E72" i="77"/>
  <c r="F72" i="77"/>
  <c r="G72" i="77"/>
  <c r="H72" i="77"/>
  <c r="I72" i="77"/>
  <c r="J72" i="77"/>
  <c r="K72" i="77"/>
  <c r="L72" i="77"/>
  <c r="M72" i="77"/>
  <c r="N72" i="77"/>
  <c r="C73" i="77"/>
  <c r="D73" i="77"/>
  <c r="E73" i="77"/>
  <c r="F73" i="77"/>
  <c r="G73" i="77"/>
  <c r="H73" i="77"/>
  <c r="I73" i="77"/>
  <c r="J73" i="77"/>
  <c r="K73" i="77"/>
  <c r="L73" i="77"/>
  <c r="M73" i="77"/>
  <c r="N73" i="77"/>
  <c r="AF11" i="77" s="1"/>
  <c r="C74" i="77"/>
  <c r="D74" i="77"/>
  <c r="R74" i="77" s="1"/>
  <c r="E74" i="77"/>
  <c r="F74" i="77"/>
  <c r="G74" i="77"/>
  <c r="H74" i="77"/>
  <c r="I74" i="77"/>
  <c r="J74" i="77"/>
  <c r="K74" i="77"/>
  <c r="L74" i="77"/>
  <c r="AD11" i="77" s="1"/>
  <c r="M74" i="77"/>
  <c r="N74" i="77"/>
  <c r="C75" i="77"/>
  <c r="D75" i="77"/>
  <c r="E75" i="77"/>
  <c r="F75" i="77"/>
  <c r="R75" i="77" s="1"/>
  <c r="G75" i="77"/>
  <c r="H75" i="77"/>
  <c r="I75" i="77"/>
  <c r="J75" i="77"/>
  <c r="K75" i="77"/>
  <c r="L75" i="77"/>
  <c r="M75" i="77"/>
  <c r="N75" i="77"/>
  <c r="C76" i="77"/>
  <c r="D76" i="77"/>
  <c r="R76" i="77" s="1"/>
  <c r="E76" i="77"/>
  <c r="F76" i="77"/>
  <c r="G76" i="77"/>
  <c r="H76" i="77"/>
  <c r="I76" i="77"/>
  <c r="J76" i="77"/>
  <c r="K76" i="77"/>
  <c r="L76" i="77"/>
  <c r="M76" i="77"/>
  <c r="N76" i="77"/>
  <c r="C77" i="77"/>
  <c r="D77" i="77"/>
  <c r="E77" i="77"/>
  <c r="F77" i="77"/>
  <c r="R77" i="77" s="1"/>
  <c r="G77" i="77"/>
  <c r="H77" i="77"/>
  <c r="I77" i="77"/>
  <c r="J77" i="77"/>
  <c r="K77" i="77"/>
  <c r="L77" i="77"/>
  <c r="M77" i="77"/>
  <c r="N77" i="77"/>
  <c r="C78" i="77"/>
  <c r="D78" i="77"/>
  <c r="R78" i="77" s="1"/>
  <c r="E78" i="77"/>
  <c r="F78" i="77"/>
  <c r="G78" i="77"/>
  <c r="H78" i="77"/>
  <c r="I78" i="77"/>
  <c r="J78" i="77"/>
  <c r="K78" i="77"/>
  <c r="L78" i="77"/>
  <c r="M78" i="77"/>
  <c r="N78" i="77"/>
  <c r="C79" i="77"/>
  <c r="D79" i="77"/>
  <c r="E79" i="77"/>
  <c r="F79" i="77"/>
  <c r="R79" i="77" s="1"/>
  <c r="G79" i="77"/>
  <c r="H79" i="77"/>
  <c r="I79" i="77"/>
  <c r="J79" i="77"/>
  <c r="K79" i="77"/>
  <c r="L79" i="77"/>
  <c r="M79" i="77"/>
  <c r="N79" i="77"/>
  <c r="C80" i="77"/>
  <c r="D80" i="77"/>
  <c r="R80" i="77" s="1"/>
  <c r="E80" i="77"/>
  <c r="F80" i="77"/>
  <c r="G80" i="77"/>
  <c r="H80" i="77"/>
  <c r="I80" i="77"/>
  <c r="J80" i="77"/>
  <c r="K80" i="77"/>
  <c r="L80" i="77"/>
  <c r="M80" i="77"/>
  <c r="N80" i="77"/>
  <c r="C81" i="77"/>
  <c r="D81" i="77"/>
  <c r="E81" i="77"/>
  <c r="F81" i="77"/>
  <c r="G81" i="77"/>
  <c r="H81" i="77"/>
  <c r="I81" i="77"/>
  <c r="J81" i="77"/>
  <c r="K81" i="77"/>
  <c r="L81" i="77"/>
  <c r="M81" i="77"/>
  <c r="N81" i="77"/>
  <c r="C82" i="77"/>
  <c r="D82" i="77"/>
  <c r="R82" i="77" s="1"/>
  <c r="E82" i="77"/>
  <c r="F82" i="77"/>
  <c r="G82" i="77"/>
  <c r="H82" i="77"/>
  <c r="I82" i="77"/>
  <c r="J82" i="77"/>
  <c r="K82" i="77"/>
  <c r="L82" i="77"/>
  <c r="M82" i="77"/>
  <c r="N82" i="77"/>
  <c r="C83" i="77"/>
  <c r="D83" i="77"/>
  <c r="E83" i="77"/>
  <c r="F83" i="77"/>
  <c r="R83" i="77" s="1"/>
  <c r="G83" i="77"/>
  <c r="H83" i="77"/>
  <c r="I83" i="77"/>
  <c r="J83" i="77"/>
  <c r="K83" i="77"/>
  <c r="L83" i="77"/>
  <c r="M83" i="77"/>
  <c r="N83" i="77"/>
  <c r="C84" i="77"/>
  <c r="D84" i="77"/>
  <c r="R84" i="77" s="1"/>
  <c r="E84" i="77"/>
  <c r="F84" i="77"/>
  <c r="G84" i="77"/>
  <c r="H84" i="77"/>
  <c r="I84" i="77"/>
  <c r="J84" i="77"/>
  <c r="K84" i="77"/>
  <c r="L84" i="77"/>
  <c r="M84" i="77"/>
  <c r="N84" i="77"/>
  <c r="C85" i="77"/>
  <c r="D85" i="77"/>
  <c r="E85" i="77"/>
  <c r="F85" i="77"/>
  <c r="R85" i="77" s="1"/>
  <c r="G85" i="77"/>
  <c r="H85" i="77"/>
  <c r="I85" i="77"/>
  <c r="J85" i="77"/>
  <c r="K85" i="77"/>
  <c r="L85" i="77"/>
  <c r="M85" i="77"/>
  <c r="N85" i="77"/>
  <c r="AF10" i="77" s="1"/>
  <c r="C86" i="77"/>
  <c r="D86" i="77"/>
  <c r="R86" i="77" s="1"/>
  <c r="E86" i="77"/>
  <c r="F86" i="77"/>
  <c r="G86" i="77"/>
  <c r="H86" i="77"/>
  <c r="I86" i="77"/>
  <c r="J86" i="77"/>
  <c r="K86" i="77"/>
  <c r="L86" i="77"/>
  <c r="M86" i="77"/>
  <c r="N86" i="77"/>
  <c r="C87" i="77"/>
  <c r="D87" i="77"/>
  <c r="E87" i="77"/>
  <c r="F87" i="77"/>
  <c r="R87" i="77" s="1"/>
  <c r="G87" i="77"/>
  <c r="H87" i="77"/>
  <c r="I87" i="77"/>
  <c r="J87" i="77"/>
  <c r="K87" i="77"/>
  <c r="L87" i="77"/>
  <c r="M87" i="77"/>
  <c r="N87" i="77"/>
  <c r="C88" i="77"/>
  <c r="D88" i="77"/>
  <c r="R88" i="77" s="1"/>
  <c r="E88" i="77"/>
  <c r="F88" i="77"/>
  <c r="G88" i="77"/>
  <c r="H88" i="77"/>
  <c r="I88" i="77"/>
  <c r="J88" i="77"/>
  <c r="K88" i="77"/>
  <c r="L88" i="77"/>
  <c r="M88" i="77"/>
  <c r="N88" i="77"/>
  <c r="C89" i="77"/>
  <c r="D89" i="77"/>
  <c r="E89" i="77"/>
  <c r="F89" i="77"/>
  <c r="G89" i="77"/>
  <c r="H89" i="77"/>
  <c r="I89" i="77"/>
  <c r="J89" i="77"/>
  <c r="K89" i="77"/>
  <c r="L89" i="77"/>
  <c r="M89" i="77"/>
  <c r="N89" i="77"/>
  <c r="C90" i="77"/>
  <c r="D90" i="77"/>
  <c r="R90" i="77" s="1"/>
  <c r="E90" i="77"/>
  <c r="F90" i="77"/>
  <c r="G90" i="77"/>
  <c r="H90" i="77"/>
  <c r="I90" i="77"/>
  <c r="J90" i="77"/>
  <c r="K90" i="77"/>
  <c r="L90" i="77"/>
  <c r="M90" i="77"/>
  <c r="N90" i="77"/>
  <c r="C91" i="77"/>
  <c r="D91" i="77"/>
  <c r="E91" i="77"/>
  <c r="F91" i="77"/>
  <c r="R91" i="77" s="1"/>
  <c r="G91" i="77"/>
  <c r="H91" i="77"/>
  <c r="I91" i="77"/>
  <c r="J91" i="77"/>
  <c r="K91" i="77"/>
  <c r="L91" i="77"/>
  <c r="M91" i="77"/>
  <c r="N91" i="77"/>
  <c r="C92" i="77"/>
  <c r="D92" i="77"/>
  <c r="R92" i="77" s="1"/>
  <c r="E92" i="77"/>
  <c r="F92" i="77"/>
  <c r="G92" i="77"/>
  <c r="H92" i="77"/>
  <c r="I92" i="77"/>
  <c r="J92" i="77"/>
  <c r="K92" i="77"/>
  <c r="L92" i="77"/>
  <c r="M92" i="77"/>
  <c r="N92" i="77"/>
  <c r="C93" i="77"/>
  <c r="R93" i="77" s="1"/>
  <c r="D93" i="77"/>
  <c r="E93" i="77"/>
  <c r="F93" i="77"/>
  <c r="G93" i="77"/>
  <c r="H93" i="77"/>
  <c r="I93" i="77"/>
  <c r="J93" i="77"/>
  <c r="K93" i="77"/>
  <c r="L93" i="77"/>
  <c r="M93" i="77"/>
  <c r="N93" i="77"/>
  <c r="C94" i="77"/>
  <c r="D94" i="77"/>
  <c r="R94" i="77" s="1"/>
  <c r="E94" i="77"/>
  <c r="F94" i="77"/>
  <c r="G94" i="77"/>
  <c r="H94" i="77"/>
  <c r="I94" i="77"/>
  <c r="J94" i="77"/>
  <c r="K94" i="77"/>
  <c r="L94" i="77"/>
  <c r="M94" i="77"/>
  <c r="N94" i="77"/>
  <c r="C95" i="77"/>
  <c r="R95" i="77" s="1"/>
  <c r="D95" i="77"/>
  <c r="E95" i="77"/>
  <c r="F95" i="77"/>
  <c r="G95" i="77"/>
  <c r="H95" i="77"/>
  <c r="I95" i="77"/>
  <c r="J95" i="77"/>
  <c r="K95" i="77"/>
  <c r="AC12" i="77" s="1"/>
  <c r="L95" i="77"/>
  <c r="M95" i="77"/>
  <c r="N95" i="77"/>
  <c r="C96" i="77"/>
  <c r="D96" i="77"/>
  <c r="R96" i="77" s="1"/>
  <c r="E96" i="77"/>
  <c r="F96" i="77"/>
  <c r="G96" i="77"/>
  <c r="Y12" i="77" s="1"/>
  <c r="H96" i="77"/>
  <c r="I96" i="77"/>
  <c r="J96" i="77"/>
  <c r="K96" i="77"/>
  <c r="L96" i="77"/>
  <c r="M96" i="77"/>
  <c r="N96" i="77"/>
  <c r="C97" i="77"/>
  <c r="D97" i="77"/>
  <c r="E97" i="77"/>
  <c r="F97" i="77"/>
  <c r="G97" i="77"/>
  <c r="H97" i="77"/>
  <c r="I97" i="77"/>
  <c r="J97" i="77"/>
  <c r="K97" i="77"/>
  <c r="L97" i="77"/>
  <c r="M97" i="77"/>
  <c r="N97" i="77"/>
  <c r="C98" i="77"/>
  <c r="D98" i="77"/>
  <c r="R98" i="77" s="1"/>
  <c r="E98" i="77"/>
  <c r="F98" i="77"/>
  <c r="G98" i="77"/>
  <c r="H98" i="77"/>
  <c r="I98" i="77"/>
  <c r="J98" i="77"/>
  <c r="K98" i="77"/>
  <c r="L98" i="77"/>
  <c r="M98" i="77"/>
  <c r="N98" i="77"/>
  <c r="C99" i="77"/>
  <c r="D99" i="77"/>
  <c r="E99" i="77"/>
  <c r="F99" i="77"/>
  <c r="R99" i="77" s="1"/>
  <c r="G99" i="77"/>
  <c r="H99" i="77"/>
  <c r="I99" i="77"/>
  <c r="J99" i="77"/>
  <c r="K99" i="77"/>
  <c r="AC13" i="77" s="1"/>
  <c r="L99" i="77"/>
  <c r="M99" i="77"/>
  <c r="N99" i="77"/>
  <c r="D5" i="77"/>
  <c r="E5" i="77"/>
  <c r="F5" i="77"/>
  <c r="G5" i="77"/>
  <c r="H5" i="77"/>
  <c r="I5" i="77"/>
  <c r="J5" i="77"/>
  <c r="K5" i="77"/>
  <c r="AC14" i="77" s="1"/>
  <c r="L5" i="77"/>
  <c r="M5" i="77"/>
  <c r="N5" i="77"/>
  <c r="C5" i="77"/>
  <c r="R9" i="77"/>
  <c r="R11" i="77"/>
  <c r="R17" i="77"/>
  <c r="R25" i="77"/>
  <c r="R33" i="77"/>
  <c r="R41" i="77"/>
  <c r="R49" i="77"/>
  <c r="R57" i="77"/>
  <c r="R65" i="77"/>
  <c r="R73" i="77"/>
  <c r="R81" i="77"/>
  <c r="R89" i="77"/>
  <c r="R97" i="77"/>
  <c r="W13" i="77"/>
  <c r="AE13" i="77"/>
  <c r="AA10" i="77"/>
  <c r="W10" i="77"/>
  <c r="AE10" i="77"/>
  <c r="W11" i="77"/>
  <c r="AE11" i="77"/>
  <c r="AA12" i="77"/>
  <c r="W12" i="77"/>
  <c r="AE12" i="77"/>
  <c r="AA9" i="77"/>
  <c r="Y14" i="77"/>
  <c r="Y13" i="77"/>
  <c r="AC10" i="77"/>
  <c r="R6" i="78"/>
  <c r="R7" i="78"/>
  <c r="R8" i="78"/>
  <c r="R9" i="78"/>
  <c r="R10" i="78"/>
  <c r="R11" i="78"/>
  <c r="R12" i="78"/>
  <c r="R13" i="78"/>
  <c r="R14" i="78"/>
  <c r="R15" i="78"/>
  <c r="R16" i="78"/>
  <c r="R17" i="78"/>
  <c r="R18" i="78"/>
  <c r="R19" i="78"/>
  <c r="R20" i="78"/>
  <c r="R21" i="78"/>
  <c r="R22" i="78"/>
  <c r="R23" i="78"/>
  <c r="R24" i="78"/>
  <c r="R25" i="78"/>
  <c r="R26" i="78"/>
  <c r="R27" i="78"/>
  <c r="R28" i="78"/>
  <c r="R29" i="78"/>
  <c r="R30" i="78"/>
  <c r="R31" i="78"/>
  <c r="R32" i="78"/>
  <c r="R33" i="78"/>
  <c r="R34" i="78"/>
  <c r="R35" i="78"/>
  <c r="R36" i="78"/>
  <c r="R37" i="78"/>
  <c r="R38" i="78"/>
  <c r="R39" i="78"/>
  <c r="R40" i="78"/>
  <c r="R41" i="78"/>
  <c r="R42" i="78"/>
  <c r="R43" i="78"/>
  <c r="R44" i="78"/>
  <c r="R45" i="78"/>
  <c r="R46" i="78"/>
  <c r="R47" i="78"/>
  <c r="R48" i="78"/>
  <c r="R49" i="78"/>
  <c r="R50" i="78"/>
  <c r="R51" i="78"/>
  <c r="R52" i="78"/>
  <c r="R53" i="78"/>
  <c r="R54" i="78"/>
  <c r="R55" i="78"/>
  <c r="R56" i="78"/>
  <c r="R57" i="78"/>
  <c r="R58" i="78"/>
  <c r="R59" i="78"/>
  <c r="R60" i="78"/>
  <c r="R61" i="78"/>
  <c r="R62" i="78"/>
  <c r="R63" i="78"/>
  <c r="R64" i="78"/>
  <c r="R65" i="78"/>
  <c r="R66" i="78"/>
  <c r="R67" i="78"/>
  <c r="R68" i="78"/>
  <c r="R69" i="78"/>
  <c r="R70" i="78"/>
  <c r="R71" i="78"/>
  <c r="R72" i="78"/>
  <c r="R73" i="78"/>
  <c r="R74" i="78"/>
  <c r="R75" i="78"/>
  <c r="R76" i="78"/>
  <c r="R77" i="78"/>
  <c r="R78" i="78"/>
  <c r="R79" i="78"/>
  <c r="R80" i="78"/>
  <c r="R81" i="78"/>
  <c r="R82" i="78"/>
  <c r="R83" i="78"/>
  <c r="R84" i="78"/>
  <c r="R85" i="78"/>
  <c r="R86" i="78"/>
  <c r="R87" i="78"/>
  <c r="R88" i="78"/>
  <c r="R89" i="78"/>
  <c r="R90" i="78"/>
  <c r="R91" i="78"/>
  <c r="R92" i="78"/>
  <c r="R93" i="78"/>
  <c r="R94" i="78"/>
  <c r="R95" i="78"/>
  <c r="R96" i="78"/>
  <c r="R97" i="78"/>
  <c r="R98" i="78"/>
  <c r="R99" i="78"/>
  <c r="R5" i="78"/>
  <c r="C6" i="78"/>
  <c r="D6" i="78"/>
  <c r="E6" i="78"/>
  <c r="F6" i="78"/>
  <c r="G6" i="78"/>
  <c r="H6" i="78"/>
  <c r="I6" i="78"/>
  <c r="J6" i="78"/>
  <c r="K6" i="78"/>
  <c r="L6" i="78"/>
  <c r="M6" i="78"/>
  <c r="N6" i="78"/>
  <c r="C7" i="78"/>
  <c r="D7" i="78"/>
  <c r="E7" i="78"/>
  <c r="F7" i="78"/>
  <c r="X14" i="78" s="1"/>
  <c r="G7" i="78"/>
  <c r="H7" i="78"/>
  <c r="I7" i="78"/>
  <c r="J7" i="78"/>
  <c r="K7" i="78"/>
  <c r="L7" i="78"/>
  <c r="M7" i="78"/>
  <c r="N7" i="78"/>
  <c r="AF14" i="78" s="1"/>
  <c r="C8" i="78"/>
  <c r="D8" i="78"/>
  <c r="E8" i="78"/>
  <c r="F8" i="78"/>
  <c r="G8" i="78"/>
  <c r="H8" i="78"/>
  <c r="I8" i="78"/>
  <c r="J8" i="78"/>
  <c r="K8" i="78"/>
  <c r="L8" i="78"/>
  <c r="M8" i="78"/>
  <c r="N8" i="78"/>
  <c r="C9" i="78"/>
  <c r="D9" i="78"/>
  <c r="E9" i="78"/>
  <c r="F9" i="78"/>
  <c r="G9" i="78"/>
  <c r="H9" i="78"/>
  <c r="I9" i="78"/>
  <c r="J9" i="78"/>
  <c r="K9" i="78"/>
  <c r="L9" i="78"/>
  <c r="M9" i="78"/>
  <c r="N9" i="78"/>
  <c r="C10" i="78"/>
  <c r="D10" i="78"/>
  <c r="E10" i="78"/>
  <c r="F10" i="78"/>
  <c r="G10" i="78"/>
  <c r="H10" i="78"/>
  <c r="I10" i="78"/>
  <c r="J10" i="78"/>
  <c r="AB13" i="78" s="1"/>
  <c r="K10" i="78"/>
  <c r="L10" i="78"/>
  <c r="M10" i="78"/>
  <c r="N10" i="78"/>
  <c r="C11" i="78"/>
  <c r="D11" i="78"/>
  <c r="E11" i="78"/>
  <c r="F11" i="78"/>
  <c r="G11" i="78"/>
  <c r="H11" i="78"/>
  <c r="I11" i="78"/>
  <c r="J11" i="78"/>
  <c r="K11" i="78"/>
  <c r="L11" i="78"/>
  <c r="M11" i="78"/>
  <c r="N11" i="78"/>
  <c r="C12" i="78"/>
  <c r="D12" i="78"/>
  <c r="E12" i="78"/>
  <c r="F12" i="78"/>
  <c r="G12" i="78"/>
  <c r="H12" i="78"/>
  <c r="I12" i="78"/>
  <c r="J12" i="78"/>
  <c r="K12" i="78"/>
  <c r="L12" i="78"/>
  <c r="M12" i="78"/>
  <c r="N12" i="78"/>
  <c r="C13" i="78"/>
  <c r="D13" i="78"/>
  <c r="E13" i="78"/>
  <c r="F13" i="78"/>
  <c r="G13" i="78"/>
  <c r="H13" i="78"/>
  <c r="I13" i="78"/>
  <c r="J13" i="78"/>
  <c r="K13" i="78"/>
  <c r="L13" i="78"/>
  <c r="M13" i="78"/>
  <c r="N13" i="78"/>
  <c r="C14" i="78"/>
  <c r="D14" i="78"/>
  <c r="E14" i="78"/>
  <c r="F14" i="78"/>
  <c r="G14" i="78"/>
  <c r="H14" i="78"/>
  <c r="I14" i="78"/>
  <c r="J14" i="78"/>
  <c r="K14" i="78"/>
  <c r="L14" i="78"/>
  <c r="M14" i="78"/>
  <c r="N14" i="78"/>
  <c r="C15" i="78"/>
  <c r="D15" i="78"/>
  <c r="E15" i="78"/>
  <c r="F15" i="78"/>
  <c r="G15" i="78"/>
  <c r="H15" i="78"/>
  <c r="I15" i="78"/>
  <c r="J15" i="78"/>
  <c r="K15" i="78"/>
  <c r="L15" i="78"/>
  <c r="M15" i="78"/>
  <c r="N15" i="78"/>
  <c r="C16" i="78"/>
  <c r="D16" i="78"/>
  <c r="E16" i="78"/>
  <c r="F16" i="78"/>
  <c r="G16" i="78"/>
  <c r="H16" i="78"/>
  <c r="I16" i="78"/>
  <c r="J16" i="78"/>
  <c r="K16" i="78"/>
  <c r="L16" i="78"/>
  <c r="M16" i="78"/>
  <c r="N16" i="78"/>
  <c r="C17" i="78"/>
  <c r="D17" i="78"/>
  <c r="E17" i="78"/>
  <c r="F17" i="78"/>
  <c r="X9" i="78" s="1"/>
  <c r="G17" i="78"/>
  <c r="H17" i="78"/>
  <c r="I17" i="78"/>
  <c r="J17" i="78"/>
  <c r="K17" i="78"/>
  <c r="L17" i="78"/>
  <c r="M17" i="78"/>
  <c r="N17" i="78"/>
  <c r="AF9" i="78" s="1"/>
  <c r="C18" i="78"/>
  <c r="D18" i="78"/>
  <c r="E18" i="78"/>
  <c r="F18" i="78"/>
  <c r="G18" i="78"/>
  <c r="H18" i="78"/>
  <c r="I18" i="78"/>
  <c r="J18" i="78"/>
  <c r="K18" i="78"/>
  <c r="L18" i="78"/>
  <c r="M18" i="78"/>
  <c r="N18" i="78"/>
  <c r="C19" i="78"/>
  <c r="D19" i="78"/>
  <c r="E19" i="78"/>
  <c r="F19" i="78"/>
  <c r="G19" i="78"/>
  <c r="H19" i="78"/>
  <c r="I19" i="78"/>
  <c r="J19" i="78"/>
  <c r="K19" i="78"/>
  <c r="L19" i="78"/>
  <c r="M19" i="78"/>
  <c r="N19" i="78"/>
  <c r="C20" i="78"/>
  <c r="D20" i="78"/>
  <c r="E20" i="78"/>
  <c r="F20" i="78"/>
  <c r="G20" i="78"/>
  <c r="H20" i="78"/>
  <c r="I20" i="78"/>
  <c r="J20" i="78"/>
  <c r="K20" i="78"/>
  <c r="L20" i="78"/>
  <c r="M20" i="78"/>
  <c r="N20" i="78"/>
  <c r="C21" i="78"/>
  <c r="D21" i="78"/>
  <c r="E21" i="78"/>
  <c r="F21" i="78"/>
  <c r="G21" i="78"/>
  <c r="H21" i="78"/>
  <c r="I21" i="78"/>
  <c r="J21" i="78"/>
  <c r="K21" i="78"/>
  <c r="L21" i="78"/>
  <c r="M21" i="78"/>
  <c r="N21" i="78"/>
  <c r="C22" i="78"/>
  <c r="D22" i="78"/>
  <c r="E22" i="78"/>
  <c r="F22" i="78"/>
  <c r="G22" i="78"/>
  <c r="H22" i="78"/>
  <c r="I22" i="78"/>
  <c r="J22" i="78"/>
  <c r="AB10" i="78" s="1"/>
  <c r="K22" i="78"/>
  <c r="L22" i="78"/>
  <c r="M22" i="78"/>
  <c r="N22" i="78"/>
  <c r="C23" i="78"/>
  <c r="D23" i="78"/>
  <c r="E23" i="78"/>
  <c r="F23" i="78"/>
  <c r="X10" i="78" s="1"/>
  <c r="G23" i="78"/>
  <c r="H23" i="78"/>
  <c r="I23" i="78"/>
  <c r="J23" i="78"/>
  <c r="K23" i="78"/>
  <c r="L23" i="78"/>
  <c r="M23" i="78"/>
  <c r="N23" i="78"/>
  <c r="AF10" i="78" s="1"/>
  <c r="C24" i="78"/>
  <c r="D24" i="78"/>
  <c r="E24" i="78"/>
  <c r="F24" i="78"/>
  <c r="G24" i="78"/>
  <c r="H24" i="78"/>
  <c r="I24" i="78"/>
  <c r="J24" i="78"/>
  <c r="K24" i="78"/>
  <c r="L24" i="78"/>
  <c r="M24" i="78"/>
  <c r="N24" i="78"/>
  <c r="C25" i="78"/>
  <c r="D25" i="78"/>
  <c r="E25" i="78"/>
  <c r="F25" i="78"/>
  <c r="G25" i="78"/>
  <c r="H25" i="78"/>
  <c r="I25" i="78"/>
  <c r="J25" i="78"/>
  <c r="K25" i="78"/>
  <c r="L25" i="78"/>
  <c r="M25" i="78"/>
  <c r="N25" i="78"/>
  <c r="C26" i="78"/>
  <c r="D26" i="78"/>
  <c r="E26" i="78"/>
  <c r="F26" i="78"/>
  <c r="G26" i="78"/>
  <c r="H26" i="78"/>
  <c r="I26" i="78"/>
  <c r="J26" i="78"/>
  <c r="AB8" i="78" s="1"/>
  <c r="K26" i="78"/>
  <c r="L26" i="78"/>
  <c r="M26" i="78"/>
  <c r="N26" i="78"/>
  <c r="C27" i="78"/>
  <c r="D27" i="78"/>
  <c r="E27" i="78"/>
  <c r="F27" i="78"/>
  <c r="X8" i="78" s="1"/>
  <c r="G27" i="78"/>
  <c r="H27" i="78"/>
  <c r="I27" i="78"/>
  <c r="J27" i="78"/>
  <c r="K27" i="78"/>
  <c r="L27" i="78"/>
  <c r="M27" i="78"/>
  <c r="N27" i="78"/>
  <c r="AF8" i="78" s="1"/>
  <c r="C28" i="78"/>
  <c r="D28" i="78"/>
  <c r="E28" i="78"/>
  <c r="F28" i="78"/>
  <c r="G28" i="78"/>
  <c r="H28" i="78"/>
  <c r="I28" i="78"/>
  <c r="J28" i="78"/>
  <c r="K28" i="78"/>
  <c r="L28" i="78"/>
  <c r="M28" i="78"/>
  <c r="N28" i="78"/>
  <c r="C29" i="78"/>
  <c r="D29" i="78"/>
  <c r="E29" i="78"/>
  <c r="F29" i="78"/>
  <c r="X11" i="78" s="1"/>
  <c r="G29" i="78"/>
  <c r="H29" i="78"/>
  <c r="I29" i="78"/>
  <c r="J29" i="78"/>
  <c r="K29" i="78"/>
  <c r="L29" i="78"/>
  <c r="M29" i="78"/>
  <c r="N29" i="78"/>
  <c r="AF11" i="78" s="1"/>
  <c r="C30" i="78"/>
  <c r="D30" i="78"/>
  <c r="E30" i="78"/>
  <c r="F30" i="78"/>
  <c r="G30" i="78"/>
  <c r="H30" i="78"/>
  <c r="I30" i="78"/>
  <c r="J30" i="78"/>
  <c r="AB11" i="78" s="1"/>
  <c r="K30" i="78"/>
  <c r="L30" i="78"/>
  <c r="M30" i="78"/>
  <c r="N30" i="78"/>
  <c r="C31" i="78"/>
  <c r="D31" i="78"/>
  <c r="E31" i="78"/>
  <c r="F31" i="78"/>
  <c r="G31" i="78"/>
  <c r="H31" i="78"/>
  <c r="I31" i="78"/>
  <c r="J31" i="78"/>
  <c r="K31" i="78"/>
  <c r="L31" i="78"/>
  <c r="M31" i="78"/>
  <c r="N31" i="78"/>
  <c r="C32" i="78"/>
  <c r="D32" i="78"/>
  <c r="E32" i="78"/>
  <c r="F32" i="78"/>
  <c r="G32" i="78"/>
  <c r="H32" i="78"/>
  <c r="I32" i="78"/>
  <c r="J32" i="78"/>
  <c r="AB12" i="78" s="1"/>
  <c r="K32" i="78"/>
  <c r="L32" i="78"/>
  <c r="M32" i="78"/>
  <c r="N32" i="78"/>
  <c r="C33" i="78"/>
  <c r="D33" i="78"/>
  <c r="E33" i="78"/>
  <c r="F33" i="78"/>
  <c r="X12" i="78" s="1"/>
  <c r="G33" i="78"/>
  <c r="H33" i="78"/>
  <c r="I33" i="78"/>
  <c r="J33" i="78"/>
  <c r="K33" i="78"/>
  <c r="L33" i="78"/>
  <c r="M33" i="78"/>
  <c r="N33" i="78"/>
  <c r="AF12" i="78" s="1"/>
  <c r="C34" i="78"/>
  <c r="D34" i="78"/>
  <c r="E34" i="78"/>
  <c r="F34" i="78"/>
  <c r="G34" i="78"/>
  <c r="H34" i="78"/>
  <c r="I34" i="78"/>
  <c r="J34" i="78"/>
  <c r="K34" i="78"/>
  <c r="L34" i="78"/>
  <c r="M34" i="78"/>
  <c r="N34" i="78"/>
  <c r="C35" i="78"/>
  <c r="D35" i="78"/>
  <c r="E35" i="78"/>
  <c r="F35" i="78"/>
  <c r="G35" i="78"/>
  <c r="H35" i="78"/>
  <c r="I35" i="78"/>
  <c r="J35" i="78"/>
  <c r="K35" i="78"/>
  <c r="L35" i="78"/>
  <c r="M35" i="78"/>
  <c r="N35" i="78"/>
  <c r="C36" i="78"/>
  <c r="D36" i="78"/>
  <c r="E36" i="78"/>
  <c r="F36" i="78"/>
  <c r="G36" i="78"/>
  <c r="H36" i="78"/>
  <c r="I36" i="78"/>
  <c r="J36" i="78"/>
  <c r="K36" i="78"/>
  <c r="L36" i="78"/>
  <c r="M36" i="78"/>
  <c r="N36" i="78"/>
  <c r="C37" i="78"/>
  <c r="D37" i="78"/>
  <c r="E37" i="78"/>
  <c r="F37" i="78"/>
  <c r="G37" i="78"/>
  <c r="H37" i="78"/>
  <c r="I37" i="78"/>
  <c r="J37" i="78"/>
  <c r="K37" i="78"/>
  <c r="L37" i="78"/>
  <c r="M37" i="78"/>
  <c r="N37" i="78"/>
  <c r="C38" i="78"/>
  <c r="D38" i="78"/>
  <c r="E38" i="78"/>
  <c r="F38" i="78"/>
  <c r="G38" i="78"/>
  <c r="H38" i="78"/>
  <c r="I38" i="78"/>
  <c r="J38" i="78"/>
  <c r="K38" i="78"/>
  <c r="L38" i="78"/>
  <c r="M38" i="78"/>
  <c r="N38" i="78"/>
  <c r="C39" i="78"/>
  <c r="D39" i="78"/>
  <c r="E39" i="78"/>
  <c r="F39" i="78"/>
  <c r="G39" i="78"/>
  <c r="H39" i="78"/>
  <c r="I39" i="78"/>
  <c r="J39" i="78"/>
  <c r="K39" i="78"/>
  <c r="L39" i="78"/>
  <c r="M39" i="78"/>
  <c r="N39" i="78"/>
  <c r="C40" i="78"/>
  <c r="D40" i="78"/>
  <c r="E40" i="78"/>
  <c r="F40" i="78"/>
  <c r="G40" i="78"/>
  <c r="H40" i="78"/>
  <c r="I40" i="78"/>
  <c r="J40" i="78"/>
  <c r="K40" i="78"/>
  <c r="L40" i="78"/>
  <c r="M40" i="78"/>
  <c r="N40" i="78"/>
  <c r="C41" i="78"/>
  <c r="D41" i="78"/>
  <c r="E41" i="78"/>
  <c r="F41" i="78"/>
  <c r="G41" i="78"/>
  <c r="H41" i="78"/>
  <c r="I41" i="78"/>
  <c r="J41" i="78"/>
  <c r="K41" i="78"/>
  <c r="L41" i="78"/>
  <c r="M41" i="78"/>
  <c r="N41" i="78"/>
  <c r="C42" i="78"/>
  <c r="D42" i="78"/>
  <c r="E42" i="78"/>
  <c r="F42" i="78"/>
  <c r="G42" i="78"/>
  <c r="H42" i="78"/>
  <c r="I42" i="78"/>
  <c r="J42" i="78"/>
  <c r="K42" i="78"/>
  <c r="L42" i="78"/>
  <c r="M42" i="78"/>
  <c r="N42" i="78"/>
  <c r="C43" i="78"/>
  <c r="D43" i="78"/>
  <c r="E43" i="78"/>
  <c r="F43" i="78"/>
  <c r="G43" i="78"/>
  <c r="H43" i="78"/>
  <c r="I43" i="78"/>
  <c r="J43" i="78"/>
  <c r="K43" i="78"/>
  <c r="L43" i="78"/>
  <c r="M43" i="78"/>
  <c r="N43" i="78"/>
  <c r="C44" i="78"/>
  <c r="D44" i="78"/>
  <c r="E44" i="78"/>
  <c r="F44" i="78"/>
  <c r="G44" i="78"/>
  <c r="H44" i="78"/>
  <c r="I44" i="78"/>
  <c r="J44" i="78"/>
  <c r="K44" i="78"/>
  <c r="L44" i="78"/>
  <c r="M44" i="78"/>
  <c r="N44" i="78"/>
  <c r="C45" i="78"/>
  <c r="D45" i="78"/>
  <c r="E45" i="78"/>
  <c r="F45" i="78"/>
  <c r="G45" i="78"/>
  <c r="H45" i="78"/>
  <c r="I45" i="78"/>
  <c r="J45" i="78"/>
  <c r="K45" i="78"/>
  <c r="L45" i="78"/>
  <c r="M45" i="78"/>
  <c r="N45" i="78"/>
  <c r="C46" i="78"/>
  <c r="D46" i="78"/>
  <c r="E46" i="78"/>
  <c r="F46" i="78"/>
  <c r="G46" i="78"/>
  <c r="H46" i="78"/>
  <c r="I46" i="78"/>
  <c r="J46" i="78"/>
  <c r="K46" i="78"/>
  <c r="L46" i="78"/>
  <c r="M46" i="78"/>
  <c r="N46" i="78"/>
  <c r="C47" i="78"/>
  <c r="D47" i="78"/>
  <c r="E47" i="78"/>
  <c r="F47" i="78"/>
  <c r="G47" i="78"/>
  <c r="H47" i="78"/>
  <c r="I47" i="78"/>
  <c r="J47" i="78"/>
  <c r="K47" i="78"/>
  <c r="L47" i="78"/>
  <c r="M47" i="78"/>
  <c r="N47" i="78"/>
  <c r="C48" i="78"/>
  <c r="D48" i="78"/>
  <c r="E48" i="78"/>
  <c r="F48" i="78"/>
  <c r="G48" i="78"/>
  <c r="H48" i="78"/>
  <c r="I48" i="78"/>
  <c r="J48" i="78"/>
  <c r="K48" i="78"/>
  <c r="L48" i="78"/>
  <c r="M48" i="78"/>
  <c r="N48" i="78"/>
  <c r="C49" i="78"/>
  <c r="D49" i="78"/>
  <c r="E49" i="78"/>
  <c r="F49" i="78"/>
  <c r="G49" i="78"/>
  <c r="H49" i="78"/>
  <c r="I49" i="78"/>
  <c r="J49" i="78"/>
  <c r="K49" i="78"/>
  <c r="L49" i="78"/>
  <c r="M49" i="78"/>
  <c r="N49" i="78"/>
  <c r="C50" i="78"/>
  <c r="D50" i="78"/>
  <c r="E50" i="78"/>
  <c r="F50" i="78"/>
  <c r="G50" i="78"/>
  <c r="H50" i="78"/>
  <c r="I50" i="78"/>
  <c r="J50" i="78"/>
  <c r="K50" i="78"/>
  <c r="L50" i="78"/>
  <c r="M50" i="78"/>
  <c r="N50" i="78"/>
  <c r="C51" i="78"/>
  <c r="D51" i="78"/>
  <c r="E51" i="78"/>
  <c r="F51" i="78"/>
  <c r="G51" i="78"/>
  <c r="H51" i="78"/>
  <c r="I51" i="78"/>
  <c r="J51" i="78"/>
  <c r="K51" i="78"/>
  <c r="L51" i="78"/>
  <c r="M51" i="78"/>
  <c r="N51" i="78"/>
  <c r="C52" i="78"/>
  <c r="D52" i="78"/>
  <c r="E52" i="78"/>
  <c r="F52" i="78"/>
  <c r="G52" i="78"/>
  <c r="H52" i="78"/>
  <c r="I52" i="78"/>
  <c r="J52" i="78"/>
  <c r="K52" i="78"/>
  <c r="L52" i="78"/>
  <c r="M52" i="78"/>
  <c r="N52" i="78"/>
  <c r="C53" i="78"/>
  <c r="D53" i="78"/>
  <c r="E53" i="78"/>
  <c r="F53" i="78"/>
  <c r="G53" i="78"/>
  <c r="H53" i="78"/>
  <c r="I53" i="78"/>
  <c r="J53" i="78"/>
  <c r="K53" i="78"/>
  <c r="L53" i="78"/>
  <c r="M53" i="78"/>
  <c r="N53" i="78"/>
  <c r="C54" i="78"/>
  <c r="D54" i="78"/>
  <c r="E54" i="78"/>
  <c r="F54" i="78"/>
  <c r="G54" i="78"/>
  <c r="H54" i="78"/>
  <c r="I54" i="78"/>
  <c r="J54" i="78"/>
  <c r="K54" i="78"/>
  <c r="L54" i="78"/>
  <c r="M54" i="78"/>
  <c r="N54" i="78"/>
  <c r="C55" i="78"/>
  <c r="D55" i="78"/>
  <c r="E55" i="78"/>
  <c r="F55" i="78"/>
  <c r="G55" i="78"/>
  <c r="H55" i="78"/>
  <c r="I55" i="78"/>
  <c r="J55" i="78"/>
  <c r="K55" i="78"/>
  <c r="L55" i="78"/>
  <c r="M55" i="78"/>
  <c r="N55" i="78"/>
  <c r="C56" i="78"/>
  <c r="D56" i="78"/>
  <c r="E56" i="78"/>
  <c r="F56" i="78"/>
  <c r="G56" i="78"/>
  <c r="H56" i="78"/>
  <c r="I56" i="78"/>
  <c r="J56" i="78"/>
  <c r="K56" i="78"/>
  <c r="L56" i="78"/>
  <c r="M56" i="78"/>
  <c r="N56" i="78"/>
  <c r="C57" i="78"/>
  <c r="D57" i="78"/>
  <c r="E57" i="78"/>
  <c r="F57" i="78"/>
  <c r="G57" i="78"/>
  <c r="H57" i="78"/>
  <c r="Z13" i="78" s="1"/>
  <c r="I57" i="78"/>
  <c r="J57" i="78"/>
  <c r="K57" i="78"/>
  <c r="L57" i="78"/>
  <c r="M57" i="78"/>
  <c r="N57" i="78"/>
  <c r="C58" i="78"/>
  <c r="D58" i="78"/>
  <c r="E58" i="78"/>
  <c r="F58" i="78"/>
  <c r="G58" i="78"/>
  <c r="H58" i="78"/>
  <c r="I58" i="78"/>
  <c r="J58" i="78"/>
  <c r="K58" i="78"/>
  <c r="L58" i="78"/>
  <c r="M58" i="78"/>
  <c r="N58" i="78"/>
  <c r="C59" i="78"/>
  <c r="D59" i="78"/>
  <c r="E59" i="78"/>
  <c r="F59" i="78"/>
  <c r="G59" i="78"/>
  <c r="H59" i="78"/>
  <c r="I59" i="78"/>
  <c r="J59" i="78"/>
  <c r="K59" i="78"/>
  <c r="L59" i="78"/>
  <c r="M59" i="78"/>
  <c r="N59" i="78"/>
  <c r="C60" i="78"/>
  <c r="D60" i="78"/>
  <c r="E60" i="78"/>
  <c r="F60" i="78"/>
  <c r="G60" i="78"/>
  <c r="H60" i="78"/>
  <c r="I60" i="78"/>
  <c r="J60" i="78"/>
  <c r="K60" i="78"/>
  <c r="L60" i="78"/>
  <c r="M60" i="78"/>
  <c r="N60" i="78"/>
  <c r="C61" i="78"/>
  <c r="D61" i="78"/>
  <c r="E61" i="78"/>
  <c r="F61" i="78"/>
  <c r="G61" i="78"/>
  <c r="H61" i="78"/>
  <c r="I61" i="78"/>
  <c r="J61" i="78"/>
  <c r="K61" i="78"/>
  <c r="L61" i="78"/>
  <c r="M61" i="78"/>
  <c r="N61" i="78"/>
  <c r="C62" i="78"/>
  <c r="D62" i="78"/>
  <c r="E62" i="78"/>
  <c r="F62" i="78"/>
  <c r="G62" i="78"/>
  <c r="H62" i="78"/>
  <c r="I62" i="78"/>
  <c r="J62" i="78"/>
  <c r="K62" i="78"/>
  <c r="L62" i="78"/>
  <c r="M62" i="78"/>
  <c r="N62" i="78"/>
  <c r="C63" i="78"/>
  <c r="D63" i="78"/>
  <c r="E63" i="78"/>
  <c r="F63" i="78"/>
  <c r="G63" i="78"/>
  <c r="H63" i="78"/>
  <c r="I63" i="78"/>
  <c r="J63" i="78"/>
  <c r="K63" i="78"/>
  <c r="L63" i="78"/>
  <c r="M63" i="78"/>
  <c r="N63" i="78"/>
  <c r="C64" i="78"/>
  <c r="D64" i="78"/>
  <c r="E64" i="78"/>
  <c r="F64" i="78"/>
  <c r="G64" i="78"/>
  <c r="H64" i="78"/>
  <c r="I64" i="78"/>
  <c r="J64" i="78"/>
  <c r="K64" i="78"/>
  <c r="L64" i="78"/>
  <c r="M64" i="78"/>
  <c r="N64" i="78"/>
  <c r="C65" i="78"/>
  <c r="D65" i="78"/>
  <c r="E65" i="78"/>
  <c r="F65" i="78"/>
  <c r="G65" i="78"/>
  <c r="H65" i="78"/>
  <c r="I65" i="78"/>
  <c r="J65" i="78"/>
  <c r="K65" i="78"/>
  <c r="L65" i="78"/>
  <c r="M65" i="78"/>
  <c r="N65" i="78"/>
  <c r="C66" i="78"/>
  <c r="D66" i="78"/>
  <c r="E66" i="78"/>
  <c r="F66" i="78"/>
  <c r="G66" i="78"/>
  <c r="H66" i="78"/>
  <c r="I66" i="78"/>
  <c r="J66" i="78"/>
  <c r="K66" i="78"/>
  <c r="L66" i="78"/>
  <c r="M66" i="78"/>
  <c r="N66" i="78"/>
  <c r="C67" i="78"/>
  <c r="D67" i="78"/>
  <c r="E67" i="78"/>
  <c r="F67" i="78"/>
  <c r="G67" i="78"/>
  <c r="H67" i="78"/>
  <c r="I67" i="78"/>
  <c r="J67" i="78"/>
  <c r="K67" i="78"/>
  <c r="L67" i="78"/>
  <c r="M67" i="78"/>
  <c r="N67" i="78"/>
  <c r="C68" i="78"/>
  <c r="D68" i="78"/>
  <c r="E68" i="78"/>
  <c r="F68" i="78"/>
  <c r="G68" i="78"/>
  <c r="H68" i="78"/>
  <c r="I68" i="78"/>
  <c r="J68" i="78"/>
  <c r="K68" i="78"/>
  <c r="L68" i="78"/>
  <c r="M68" i="78"/>
  <c r="N68" i="78"/>
  <c r="C69" i="78"/>
  <c r="D69" i="78"/>
  <c r="E69" i="78"/>
  <c r="F69" i="78"/>
  <c r="G69" i="78"/>
  <c r="H69" i="78"/>
  <c r="I69" i="78"/>
  <c r="J69" i="78"/>
  <c r="K69" i="78"/>
  <c r="L69" i="78"/>
  <c r="M69" i="78"/>
  <c r="N69" i="78"/>
  <c r="C70" i="78"/>
  <c r="D70" i="78"/>
  <c r="E70" i="78"/>
  <c r="F70" i="78"/>
  <c r="G70" i="78"/>
  <c r="H70" i="78"/>
  <c r="I70" i="78"/>
  <c r="J70" i="78"/>
  <c r="K70" i="78"/>
  <c r="L70" i="78"/>
  <c r="M70" i="78"/>
  <c r="N70" i="78"/>
  <c r="C71" i="78"/>
  <c r="D71" i="78"/>
  <c r="E71" i="78"/>
  <c r="F71" i="78"/>
  <c r="G71" i="78"/>
  <c r="H71" i="78"/>
  <c r="I71" i="78"/>
  <c r="J71" i="78"/>
  <c r="K71" i="78"/>
  <c r="L71" i="78"/>
  <c r="M71" i="78"/>
  <c r="N71" i="78"/>
  <c r="C72" i="78"/>
  <c r="D72" i="78"/>
  <c r="E72" i="78"/>
  <c r="F72" i="78"/>
  <c r="G72" i="78"/>
  <c r="H72" i="78"/>
  <c r="I72" i="78"/>
  <c r="J72" i="78"/>
  <c r="K72" i="78"/>
  <c r="L72" i="78"/>
  <c r="M72" i="78"/>
  <c r="N72" i="78"/>
  <c r="C73" i="78"/>
  <c r="D73" i="78"/>
  <c r="E73" i="78"/>
  <c r="F73" i="78"/>
  <c r="G73" i="78"/>
  <c r="H73" i="78"/>
  <c r="I73" i="78"/>
  <c r="J73" i="78"/>
  <c r="K73" i="78"/>
  <c r="L73" i="78"/>
  <c r="M73" i="78"/>
  <c r="N73" i="78"/>
  <c r="C74" i="78"/>
  <c r="D74" i="78"/>
  <c r="E74" i="78"/>
  <c r="F74" i="78"/>
  <c r="G74" i="78"/>
  <c r="H74" i="78"/>
  <c r="I74" i="78"/>
  <c r="J74" i="78"/>
  <c r="K74" i="78"/>
  <c r="L74" i="78"/>
  <c r="M74" i="78"/>
  <c r="N74" i="78"/>
  <c r="C75" i="78"/>
  <c r="D75" i="78"/>
  <c r="E75" i="78"/>
  <c r="F75" i="78"/>
  <c r="G75" i="78"/>
  <c r="H75" i="78"/>
  <c r="I75" i="78"/>
  <c r="J75" i="78"/>
  <c r="K75" i="78"/>
  <c r="L75" i="78"/>
  <c r="M75" i="78"/>
  <c r="N75" i="78"/>
  <c r="C76" i="78"/>
  <c r="D76" i="78"/>
  <c r="E76" i="78"/>
  <c r="F76" i="78"/>
  <c r="G76" i="78"/>
  <c r="H76" i="78"/>
  <c r="I76" i="78"/>
  <c r="J76" i="78"/>
  <c r="K76" i="78"/>
  <c r="L76" i="78"/>
  <c r="M76" i="78"/>
  <c r="N76" i="78"/>
  <c r="C77" i="78"/>
  <c r="D77" i="78"/>
  <c r="E77" i="78"/>
  <c r="F77" i="78"/>
  <c r="G77" i="78"/>
  <c r="H77" i="78"/>
  <c r="I77" i="78"/>
  <c r="J77" i="78"/>
  <c r="K77" i="78"/>
  <c r="L77" i="78"/>
  <c r="M77" i="78"/>
  <c r="N77" i="78"/>
  <c r="C78" i="78"/>
  <c r="D78" i="78"/>
  <c r="E78" i="78"/>
  <c r="F78" i="78"/>
  <c r="G78" i="78"/>
  <c r="H78" i="78"/>
  <c r="I78" i="78"/>
  <c r="J78" i="78"/>
  <c r="K78" i="78"/>
  <c r="L78" i="78"/>
  <c r="M78" i="78"/>
  <c r="N78" i="78"/>
  <c r="C79" i="78"/>
  <c r="D79" i="78"/>
  <c r="E79" i="78"/>
  <c r="F79" i="78"/>
  <c r="G79" i="78"/>
  <c r="H79" i="78"/>
  <c r="I79" i="78"/>
  <c r="J79" i="78"/>
  <c r="K79" i="78"/>
  <c r="L79" i="78"/>
  <c r="M79" i="78"/>
  <c r="N79" i="78"/>
  <c r="C80" i="78"/>
  <c r="D80" i="78"/>
  <c r="E80" i="78"/>
  <c r="F80" i="78"/>
  <c r="G80" i="78"/>
  <c r="H80" i="78"/>
  <c r="I80" i="78"/>
  <c r="J80" i="78"/>
  <c r="K80" i="78"/>
  <c r="L80" i="78"/>
  <c r="M80" i="78"/>
  <c r="N80" i="78"/>
  <c r="C81" i="78"/>
  <c r="D81" i="78"/>
  <c r="E81" i="78"/>
  <c r="F81" i="78"/>
  <c r="G81" i="78"/>
  <c r="H81" i="78"/>
  <c r="I81" i="78"/>
  <c r="J81" i="78"/>
  <c r="K81" i="78"/>
  <c r="L81" i="78"/>
  <c r="M81" i="78"/>
  <c r="N81" i="78"/>
  <c r="C82" i="78"/>
  <c r="D82" i="78"/>
  <c r="E82" i="78"/>
  <c r="F82" i="78"/>
  <c r="G82" i="78"/>
  <c r="H82" i="78"/>
  <c r="I82" i="78"/>
  <c r="J82" i="78"/>
  <c r="K82" i="78"/>
  <c r="L82" i="78"/>
  <c r="M82" i="78"/>
  <c r="N82" i="78"/>
  <c r="C83" i="78"/>
  <c r="D83" i="78"/>
  <c r="E83" i="78"/>
  <c r="F83" i="78"/>
  <c r="G83" i="78"/>
  <c r="H83" i="78"/>
  <c r="I83" i="78"/>
  <c r="J83" i="78"/>
  <c r="K83" i="78"/>
  <c r="L83" i="78"/>
  <c r="M83" i="78"/>
  <c r="N83" i="78"/>
  <c r="C84" i="78"/>
  <c r="D84" i="78"/>
  <c r="E84" i="78"/>
  <c r="F84" i="78"/>
  <c r="G84" i="78"/>
  <c r="H84" i="78"/>
  <c r="I84" i="78"/>
  <c r="J84" i="78"/>
  <c r="K84" i="78"/>
  <c r="L84" i="78"/>
  <c r="M84" i="78"/>
  <c r="N84" i="78"/>
  <c r="C85" i="78"/>
  <c r="D85" i="78"/>
  <c r="E85" i="78"/>
  <c r="F85" i="78"/>
  <c r="G85" i="78"/>
  <c r="H85" i="78"/>
  <c r="I85" i="78"/>
  <c r="J85" i="78"/>
  <c r="K85" i="78"/>
  <c r="L85" i="78"/>
  <c r="M85" i="78"/>
  <c r="N85" i="78"/>
  <c r="C86" i="78"/>
  <c r="D86" i="78"/>
  <c r="E86" i="78"/>
  <c r="F86" i="78"/>
  <c r="G86" i="78"/>
  <c r="H86" i="78"/>
  <c r="I86" i="78"/>
  <c r="J86" i="78"/>
  <c r="K86" i="78"/>
  <c r="L86" i="78"/>
  <c r="M86" i="78"/>
  <c r="N86" i="78"/>
  <c r="C87" i="78"/>
  <c r="D87" i="78"/>
  <c r="E87" i="78"/>
  <c r="F87" i="78"/>
  <c r="G87" i="78"/>
  <c r="H87" i="78"/>
  <c r="I87" i="78"/>
  <c r="J87" i="78"/>
  <c r="K87" i="78"/>
  <c r="L87" i="78"/>
  <c r="M87" i="78"/>
  <c r="N87" i="78"/>
  <c r="C88" i="78"/>
  <c r="D88" i="78"/>
  <c r="E88" i="78"/>
  <c r="F88" i="78"/>
  <c r="G88" i="78"/>
  <c r="H88" i="78"/>
  <c r="I88" i="78"/>
  <c r="J88" i="78"/>
  <c r="K88" i="78"/>
  <c r="L88" i="78"/>
  <c r="M88" i="78"/>
  <c r="N88" i="78"/>
  <c r="C89" i="78"/>
  <c r="D89" i="78"/>
  <c r="E89" i="78"/>
  <c r="F89" i="78"/>
  <c r="G89" i="78"/>
  <c r="H89" i="78"/>
  <c r="I89" i="78"/>
  <c r="J89" i="78"/>
  <c r="K89" i="78"/>
  <c r="L89" i="78"/>
  <c r="M89" i="78"/>
  <c r="N89" i="78"/>
  <c r="C90" i="78"/>
  <c r="D90" i="78"/>
  <c r="E90" i="78"/>
  <c r="F90" i="78"/>
  <c r="G90" i="78"/>
  <c r="H90" i="78"/>
  <c r="I90" i="78"/>
  <c r="J90" i="78"/>
  <c r="K90" i="78"/>
  <c r="L90" i="78"/>
  <c r="M90" i="78"/>
  <c r="N90" i="78"/>
  <c r="C91" i="78"/>
  <c r="D91" i="78"/>
  <c r="E91" i="78"/>
  <c r="F91" i="78"/>
  <c r="G91" i="78"/>
  <c r="H91" i="78"/>
  <c r="I91" i="78"/>
  <c r="J91" i="78"/>
  <c r="K91" i="78"/>
  <c r="L91" i="78"/>
  <c r="M91" i="78"/>
  <c r="N91" i="78"/>
  <c r="C92" i="78"/>
  <c r="D92" i="78"/>
  <c r="E92" i="78"/>
  <c r="F92" i="78"/>
  <c r="G92" i="78"/>
  <c r="H92" i="78"/>
  <c r="I92" i="78"/>
  <c r="J92" i="78"/>
  <c r="K92" i="78"/>
  <c r="L92" i="78"/>
  <c r="M92" i="78"/>
  <c r="N92" i="78"/>
  <c r="C93" i="78"/>
  <c r="D93" i="78"/>
  <c r="E93" i="78"/>
  <c r="F93" i="78"/>
  <c r="G93" i="78"/>
  <c r="H93" i="78"/>
  <c r="I93" i="78"/>
  <c r="J93" i="78"/>
  <c r="K93" i="78"/>
  <c r="L93" i="78"/>
  <c r="M93" i="78"/>
  <c r="N93" i="78"/>
  <c r="C94" i="78"/>
  <c r="D94" i="78"/>
  <c r="E94" i="78"/>
  <c r="F94" i="78"/>
  <c r="G94" i="78"/>
  <c r="H94" i="78"/>
  <c r="I94" i="78"/>
  <c r="J94" i="78"/>
  <c r="K94" i="78"/>
  <c r="L94" i="78"/>
  <c r="M94" i="78"/>
  <c r="N94" i="78"/>
  <c r="C95" i="78"/>
  <c r="D95" i="78"/>
  <c r="E95" i="78"/>
  <c r="F95" i="78"/>
  <c r="G95" i="78"/>
  <c r="H95" i="78"/>
  <c r="Z12" i="78" s="1"/>
  <c r="I95" i="78"/>
  <c r="J95" i="78"/>
  <c r="K95" i="78"/>
  <c r="L95" i="78"/>
  <c r="M95" i="78"/>
  <c r="N95" i="78"/>
  <c r="C96" i="78"/>
  <c r="D96" i="78"/>
  <c r="E96" i="78"/>
  <c r="F96" i="78"/>
  <c r="G96" i="78"/>
  <c r="H96" i="78"/>
  <c r="I96" i="78"/>
  <c r="J96" i="78"/>
  <c r="K96" i="78"/>
  <c r="L96" i="78"/>
  <c r="M96" i="78"/>
  <c r="N96" i="78"/>
  <c r="C97" i="78"/>
  <c r="D97" i="78"/>
  <c r="E97" i="78"/>
  <c r="F97" i="78"/>
  <c r="G97" i="78"/>
  <c r="H97" i="78"/>
  <c r="I97" i="78"/>
  <c r="J97" i="78"/>
  <c r="K97" i="78"/>
  <c r="L97" i="78"/>
  <c r="M97" i="78"/>
  <c r="N97" i="78"/>
  <c r="C98" i="78"/>
  <c r="D98" i="78"/>
  <c r="E98" i="78"/>
  <c r="F98" i="78"/>
  <c r="G98" i="78"/>
  <c r="H98" i="78"/>
  <c r="I98" i="78"/>
  <c r="J98" i="78"/>
  <c r="K98" i="78"/>
  <c r="L98" i="78"/>
  <c r="M98" i="78"/>
  <c r="N98" i="78"/>
  <c r="C99" i="78"/>
  <c r="D99" i="78"/>
  <c r="E99" i="78"/>
  <c r="F99" i="78"/>
  <c r="G99" i="78"/>
  <c r="H99" i="78"/>
  <c r="I99" i="78"/>
  <c r="J99" i="78"/>
  <c r="K99" i="78"/>
  <c r="L99" i="78"/>
  <c r="M99" i="78"/>
  <c r="N99" i="78"/>
  <c r="D5" i="78"/>
  <c r="E5" i="78"/>
  <c r="F5" i="78"/>
  <c r="G5" i="78"/>
  <c r="H5" i="78"/>
  <c r="I5" i="78"/>
  <c r="J5" i="78"/>
  <c r="K5" i="78"/>
  <c r="L5" i="78"/>
  <c r="M5" i="78"/>
  <c r="N5" i="78"/>
  <c r="C5" i="78"/>
  <c r="AE14" i="78"/>
  <c r="AC14" i="78"/>
  <c r="AA14" i="78"/>
  <c r="Z14" i="78"/>
  <c r="Y14" i="78"/>
  <c r="W14" i="78"/>
  <c r="U14" i="78"/>
  <c r="T14" i="78"/>
  <c r="AF13" i="78"/>
  <c r="AE13" i="78"/>
  <c r="AD13" i="78"/>
  <c r="AC13" i="78"/>
  <c r="AA13" i="78"/>
  <c r="Y13" i="78"/>
  <c r="X13" i="78"/>
  <c r="W13" i="78"/>
  <c r="V13" i="78"/>
  <c r="U13" i="78"/>
  <c r="T13" i="78"/>
  <c r="AE12" i="78"/>
  <c r="AD12" i="78"/>
  <c r="AC12" i="78"/>
  <c r="AA12" i="78"/>
  <c r="Y12" i="78"/>
  <c r="W12" i="78"/>
  <c r="V12" i="78"/>
  <c r="U12" i="78"/>
  <c r="T12" i="78"/>
  <c r="AE11" i="78"/>
  <c r="AD11" i="78"/>
  <c r="AC11" i="78"/>
  <c r="AA11" i="78"/>
  <c r="Z11" i="78"/>
  <c r="Y11" i="78"/>
  <c r="W11" i="78"/>
  <c r="V11" i="78"/>
  <c r="U11" i="78"/>
  <c r="T11" i="78"/>
  <c r="AE10" i="78"/>
  <c r="AD10" i="78"/>
  <c r="AC10" i="78"/>
  <c r="AA10" i="78"/>
  <c r="Z10" i="78"/>
  <c r="Y10" i="78"/>
  <c r="W10" i="78"/>
  <c r="V10" i="78"/>
  <c r="U10" i="78"/>
  <c r="T10" i="78"/>
  <c r="AE9" i="78"/>
  <c r="AD9" i="78"/>
  <c r="AC9" i="78"/>
  <c r="AB9" i="78"/>
  <c r="AA9" i="78"/>
  <c r="Z9" i="78"/>
  <c r="Y9" i="78"/>
  <c r="W9" i="78"/>
  <c r="V9" i="78"/>
  <c r="U9" i="78"/>
  <c r="T9" i="78"/>
  <c r="AE8" i="78"/>
  <c r="AD8" i="78"/>
  <c r="AC8" i="78"/>
  <c r="AA8" i="78"/>
  <c r="Z8" i="78"/>
  <c r="Y8" i="78"/>
  <c r="W8" i="78"/>
  <c r="V8" i="78"/>
  <c r="U8" i="78"/>
  <c r="T8" i="78"/>
  <c r="AE7" i="78"/>
  <c r="AD7" i="78"/>
  <c r="AC7" i="78"/>
  <c r="AA7" i="78"/>
  <c r="Z7" i="78"/>
  <c r="Y7" i="78"/>
  <c r="W7" i="78"/>
  <c r="V7" i="78"/>
  <c r="U7" i="78"/>
  <c r="T7" i="78"/>
  <c r="V13" i="77"/>
  <c r="AD13" i="77"/>
  <c r="Z9" i="77"/>
  <c r="V11" i="77"/>
  <c r="Z12" i="77"/>
  <c r="T14" i="77"/>
  <c r="AB13" i="77"/>
  <c r="U13" i="77"/>
  <c r="T13" i="77"/>
  <c r="U12" i="77"/>
  <c r="T12" i="77"/>
  <c r="AC11" i="77"/>
  <c r="Z11" i="77"/>
  <c r="Y11" i="77"/>
  <c r="U11" i="77"/>
  <c r="T11" i="77"/>
  <c r="Y10" i="77"/>
  <c r="U10" i="77"/>
  <c r="T10" i="77"/>
  <c r="AD9" i="77"/>
  <c r="AC9" i="77"/>
  <c r="Y9" i="77"/>
  <c r="V9" i="77"/>
  <c r="U9" i="77"/>
  <c r="T9" i="77"/>
  <c r="AF8" i="77"/>
  <c r="AC8" i="77"/>
  <c r="AA8" i="77"/>
  <c r="Y8" i="77"/>
  <c r="U8" i="77"/>
  <c r="T8" i="77"/>
  <c r="AF7" i="77"/>
  <c r="AD7" i="77"/>
  <c r="AC7" i="77"/>
  <c r="Y7" i="77"/>
  <c r="T7" i="77"/>
  <c r="X8" i="77" l="1"/>
  <c r="X11" i="77"/>
  <c r="R32" i="77"/>
  <c r="V7" i="77"/>
  <c r="X7" i="77"/>
  <c r="X10" i="77"/>
  <c r="V10" i="77"/>
  <c r="AB14" i="77"/>
  <c r="R7" i="77"/>
  <c r="R30" i="77"/>
  <c r="R22" i="77"/>
  <c r="V14" i="77"/>
  <c r="AB8" i="77"/>
  <c r="AB9" i="77"/>
  <c r="R5" i="77"/>
  <c r="AF14" i="77"/>
  <c r="AB7" i="77"/>
  <c r="AB14" i="78"/>
  <c r="AF7" i="78"/>
  <c r="X7" i="78"/>
  <c r="AD14" i="78"/>
  <c r="V14" i="78"/>
  <c r="AB7" i="78"/>
  <c r="W7" i="77"/>
  <c r="AE7" i="77"/>
  <c r="Z8" i="77"/>
  <c r="AA11" i="77"/>
  <c r="V12" i="77"/>
  <c r="AD12" i="77"/>
  <c r="W9" i="77"/>
  <c r="AA13" i="77"/>
  <c r="AA7" i="77"/>
  <c r="V8" i="77"/>
  <c r="AD8" i="77"/>
  <c r="W14" i="77"/>
  <c r="AE14" i="77"/>
  <c r="Z7" i="77"/>
  <c r="W8" i="77"/>
  <c r="AE8" i="77"/>
  <c r="Z14" i="77"/>
  <c r="AE9" i="77"/>
  <c r="AA14" i="77"/>
  <c r="U14" i="77"/>
  <c r="U7" i="77"/>
  <c r="D2" i="75"/>
  <c r="E2" i="75"/>
  <c r="F2" i="75"/>
  <c r="G2" i="75"/>
  <c r="H2" i="75"/>
  <c r="I2" i="75"/>
  <c r="J2" i="75"/>
  <c r="K2" i="75"/>
  <c r="L2" i="75"/>
  <c r="M2" i="75"/>
  <c r="N2" i="75"/>
  <c r="C2" i="75"/>
  <c r="D2" i="74"/>
  <c r="E2" i="74"/>
  <c r="F2" i="74"/>
  <c r="G2" i="74"/>
  <c r="H2" i="74"/>
  <c r="I2" i="74"/>
  <c r="J2" i="74"/>
  <c r="K2" i="74"/>
  <c r="L2" i="74"/>
  <c r="M2" i="74"/>
  <c r="N2" i="74"/>
  <c r="C2" i="74"/>
  <c r="AF36" i="75" l="1"/>
  <c r="AE36" i="75"/>
  <c r="AD36" i="75"/>
  <c r="AC36" i="75"/>
  <c r="AB36" i="75"/>
  <c r="AA36" i="75"/>
  <c r="Z36" i="75"/>
  <c r="Y36" i="75"/>
  <c r="X36" i="75"/>
  <c r="W36" i="75"/>
  <c r="V36" i="75"/>
  <c r="U36" i="75"/>
  <c r="AF35" i="75"/>
  <c r="AE35" i="75"/>
  <c r="AD35" i="75"/>
  <c r="AC35" i="75"/>
  <c r="AB35" i="75"/>
  <c r="AA35" i="75"/>
  <c r="Z35" i="75"/>
  <c r="Y35" i="75"/>
  <c r="X35" i="75"/>
  <c r="W35" i="75"/>
  <c r="V35" i="75"/>
  <c r="U35" i="75"/>
  <c r="AF34" i="75"/>
  <c r="AE34" i="75"/>
  <c r="AD34" i="75"/>
  <c r="AC34" i="75"/>
  <c r="AB34" i="75"/>
  <c r="AA34" i="75"/>
  <c r="Z34" i="75"/>
  <c r="Y34" i="75"/>
  <c r="X34" i="75"/>
  <c r="W34" i="75"/>
  <c r="V34" i="75"/>
  <c r="U34" i="75"/>
  <c r="AF33" i="75"/>
  <c r="AE33" i="75"/>
  <c r="AD33" i="75"/>
  <c r="AC33" i="75"/>
  <c r="AB33" i="75"/>
  <c r="AA33" i="75"/>
  <c r="Z33" i="75"/>
  <c r="Y33" i="75"/>
  <c r="X33" i="75"/>
  <c r="W33" i="75"/>
  <c r="V33" i="75"/>
  <c r="U33" i="75"/>
  <c r="AF32" i="75"/>
  <c r="AE32" i="75"/>
  <c r="AD32" i="75"/>
  <c r="AC32" i="75"/>
  <c r="AB32" i="75"/>
  <c r="AA32" i="75"/>
  <c r="Z32" i="75"/>
  <c r="Y32" i="75"/>
  <c r="X32" i="75"/>
  <c r="W32" i="75"/>
  <c r="V32" i="75"/>
  <c r="U32" i="75"/>
  <c r="AF31" i="75"/>
  <c r="AE31" i="75"/>
  <c r="AD31" i="75"/>
  <c r="AC31" i="75"/>
  <c r="AB31" i="75"/>
  <c r="AA31" i="75"/>
  <c r="Z31" i="75"/>
  <c r="Y31" i="75"/>
  <c r="X31" i="75"/>
  <c r="W31" i="75"/>
  <c r="V31" i="75"/>
  <c r="U31" i="75"/>
  <c r="AF30" i="75"/>
  <c r="AE30" i="75"/>
  <c r="AD30" i="75"/>
  <c r="AC30" i="75"/>
  <c r="AB30" i="75"/>
  <c r="AA30" i="75"/>
  <c r="Z30" i="75"/>
  <c r="Y30" i="75"/>
  <c r="X30" i="75"/>
  <c r="W30" i="75"/>
  <c r="V30" i="75"/>
  <c r="U30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AF25" i="75"/>
  <c r="AE25" i="75"/>
  <c r="AD25" i="75"/>
  <c r="AC25" i="75"/>
  <c r="AB25" i="75"/>
  <c r="AA25" i="75"/>
  <c r="Z25" i="75"/>
  <c r="Y25" i="75"/>
  <c r="X25" i="75"/>
  <c r="W25" i="75"/>
  <c r="V25" i="75"/>
  <c r="U25" i="75"/>
  <c r="T25" i="75"/>
  <c r="T36" i="75" s="1"/>
  <c r="AF24" i="75"/>
  <c r="AE24" i="75"/>
  <c r="AD24" i="75"/>
  <c r="AC24" i="75"/>
  <c r="AB24" i="75"/>
  <c r="AA24" i="75"/>
  <c r="Z24" i="75"/>
  <c r="Y24" i="75"/>
  <c r="X24" i="75"/>
  <c r="W24" i="75"/>
  <c r="V24" i="75"/>
  <c r="U24" i="75"/>
  <c r="T24" i="75"/>
  <c r="T35" i="75" s="1"/>
  <c r="AF23" i="75"/>
  <c r="AE23" i="75"/>
  <c r="AD23" i="75"/>
  <c r="AC23" i="75"/>
  <c r="AB23" i="75"/>
  <c r="AA23" i="75"/>
  <c r="Z23" i="75"/>
  <c r="Y23" i="75"/>
  <c r="X23" i="75"/>
  <c r="W23" i="75"/>
  <c r="V23" i="75"/>
  <c r="U23" i="75"/>
  <c r="T23" i="75"/>
  <c r="T34" i="75" s="1"/>
  <c r="AF22" i="75"/>
  <c r="AE22" i="75"/>
  <c r="AD22" i="75"/>
  <c r="AC22" i="75"/>
  <c r="AB22" i="75"/>
  <c r="AA22" i="75"/>
  <c r="Z22" i="75"/>
  <c r="Y22" i="75"/>
  <c r="X22" i="75"/>
  <c r="W22" i="75"/>
  <c r="V22" i="75"/>
  <c r="U22" i="75"/>
  <c r="T22" i="75"/>
  <c r="T33" i="75" s="1"/>
  <c r="AF21" i="75"/>
  <c r="AE21" i="75"/>
  <c r="AD21" i="75"/>
  <c r="AC21" i="75"/>
  <c r="AB21" i="75"/>
  <c r="AA21" i="75"/>
  <c r="Z21" i="75"/>
  <c r="Y21" i="75"/>
  <c r="X21" i="75"/>
  <c r="W21" i="75"/>
  <c r="V21" i="75"/>
  <c r="U21" i="75"/>
  <c r="T21" i="75"/>
  <c r="T32" i="75" s="1"/>
  <c r="AF20" i="75"/>
  <c r="AE20" i="75"/>
  <c r="AD20" i="75"/>
  <c r="AC20" i="75"/>
  <c r="AB20" i="75"/>
  <c r="AA20" i="75"/>
  <c r="Z20" i="75"/>
  <c r="Y20" i="75"/>
  <c r="X20" i="75"/>
  <c r="W20" i="75"/>
  <c r="V20" i="75"/>
  <c r="U20" i="75"/>
  <c r="T20" i="75"/>
  <c r="T31" i="75" s="1"/>
  <c r="AF19" i="75"/>
  <c r="AE19" i="75"/>
  <c r="AD19" i="75"/>
  <c r="AC19" i="75"/>
  <c r="AB19" i="75"/>
  <c r="AA19" i="75"/>
  <c r="Z19" i="75"/>
  <c r="Y19" i="75"/>
  <c r="X19" i="75"/>
  <c r="W19" i="75"/>
  <c r="V19" i="75"/>
  <c r="U19" i="75"/>
  <c r="T19" i="75"/>
  <c r="T30" i="75" s="1"/>
  <c r="AF18" i="75"/>
  <c r="AE18" i="75"/>
  <c r="AD18" i="75"/>
  <c r="AC18" i="75"/>
  <c r="AB18" i="75"/>
  <c r="AA18" i="75"/>
  <c r="Z18" i="75"/>
  <c r="Y18" i="75"/>
  <c r="X18" i="75"/>
  <c r="W18" i="75"/>
  <c r="V18" i="75"/>
  <c r="U18" i="75"/>
  <c r="T18" i="75"/>
  <c r="T29" i="75" s="1"/>
  <c r="AF14" i="75"/>
  <c r="AE14" i="75"/>
  <c r="AD14" i="75"/>
  <c r="AC14" i="75"/>
  <c r="AB14" i="75"/>
  <c r="AA14" i="75"/>
  <c r="Z14" i="75"/>
  <c r="Y14" i="75"/>
  <c r="X14" i="75"/>
  <c r="W14" i="75"/>
  <c r="V14" i="75"/>
  <c r="U14" i="75"/>
  <c r="T14" i="75"/>
  <c r="AF13" i="75"/>
  <c r="AE13" i="75"/>
  <c r="AD13" i="75"/>
  <c r="AC13" i="75"/>
  <c r="AB13" i="75"/>
  <c r="AA13" i="75"/>
  <c r="Z13" i="75"/>
  <c r="Y13" i="75"/>
  <c r="X13" i="75"/>
  <c r="W13" i="75"/>
  <c r="V13" i="75"/>
  <c r="U13" i="75"/>
  <c r="T13" i="75"/>
  <c r="AF12" i="75"/>
  <c r="AE12" i="75"/>
  <c r="AD12" i="75"/>
  <c r="AC12" i="75"/>
  <c r="AB12" i="75"/>
  <c r="AA12" i="75"/>
  <c r="Z12" i="75"/>
  <c r="Y12" i="75"/>
  <c r="X12" i="75"/>
  <c r="W12" i="75"/>
  <c r="V12" i="75"/>
  <c r="U12" i="75"/>
  <c r="T12" i="75"/>
  <c r="AF11" i="75"/>
  <c r="AE11" i="75"/>
  <c r="AD11" i="75"/>
  <c r="AC11" i="75"/>
  <c r="AB11" i="75"/>
  <c r="AA11" i="75"/>
  <c r="Z11" i="75"/>
  <c r="Y11" i="75"/>
  <c r="X11" i="75"/>
  <c r="W11" i="75"/>
  <c r="V11" i="75"/>
  <c r="U11" i="75"/>
  <c r="T11" i="75"/>
  <c r="AF10" i="75"/>
  <c r="AE10" i="75"/>
  <c r="AD10" i="75"/>
  <c r="AC10" i="75"/>
  <c r="AB10" i="75"/>
  <c r="AA10" i="75"/>
  <c r="Z10" i="75"/>
  <c r="Y10" i="75"/>
  <c r="X10" i="75"/>
  <c r="W10" i="75"/>
  <c r="V10" i="75"/>
  <c r="U10" i="75"/>
  <c r="T10" i="75"/>
  <c r="AF9" i="75"/>
  <c r="AE9" i="75"/>
  <c r="AD9" i="75"/>
  <c r="AC9" i="75"/>
  <c r="AB9" i="75"/>
  <c r="AA9" i="75"/>
  <c r="Z9" i="75"/>
  <c r="Y9" i="75"/>
  <c r="X9" i="75"/>
  <c r="W9" i="75"/>
  <c r="V9" i="75"/>
  <c r="U9" i="75"/>
  <c r="T9" i="75"/>
  <c r="AF8" i="75"/>
  <c r="AE8" i="75"/>
  <c r="AD8" i="75"/>
  <c r="AC8" i="75"/>
  <c r="AB8" i="75"/>
  <c r="AA8" i="75"/>
  <c r="Z8" i="75"/>
  <c r="Y8" i="75"/>
  <c r="X8" i="75"/>
  <c r="W8" i="75"/>
  <c r="V8" i="75"/>
  <c r="U8" i="75"/>
  <c r="T8" i="75"/>
  <c r="AF7" i="75"/>
  <c r="AE7" i="75"/>
  <c r="AD7" i="75"/>
  <c r="AC7" i="75"/>
  <c r="AB7" i="75"/>
  <c r="AA7" i="75"/>
  <c r="Z7" i="75"/>
  <c r="Y7" i="75"/>
  <c r="X7" i="75"/>
  <c r="W7" i="75"/>
  <c r="V7" i="75"/>
  <c r="U7" i="75"/>
  <c r="T7" i="75"/>
  <c r="T36" i="74"/>
  <c r="T30" i="74"/>
  <c r="T31" i="74"/>
  <c r="T32" i="74"/>
  <c r="T33" i="74"/>
  <c r="T34" i="74"/>
  <c r="T35" i="74"/>
  <c r="T29" i="74"/>
  <c r="T25" i="74"/>
  <c r="T24" i="74"/>
  <c r="V29" i="74"/>
  <c r="W29" i="74"/>
  <c r="X29" i="74"/>
  <c r="Y29" i="74"/>
  <c r="Z29" i="74"/>
  <c r="AA29" i="74"/>
  <c r="AB29" i="74"/>
  <c r="AC29" i="74"/>
  <c r="AD29" i="74"/>
  <c r="AE29" i="74"/>
  <c r="AF29" i="74"/>
  <c r="V30" i="74"/>
  <c r="W30" i="74"/>
  <c r="X30" i="74"/>
  <c r="Y30" i="74"/>
  <c r="Z30" i="74"/>
  <c r="AA30" i="74"/>
  <c r="AB30" i="74"/>
  <c r="AC30" i="74"/>
  <c r="AD30" i="74"/>
  <c r="AE30" i="74"/>
  <c r="AF30" i="74"/>
  <c r="V31" i="74"/>
  <c r="W31" i="74"/>
  <c r="X31" i="74"/>
  <c r="Y31" i="74"/>
  <c r="Z31" i="74"/>
  <c r="AA31" i="74"/>
  <c r="AB31" i="74"/>
  <c r="AC31" i="74"/>
  <c r="AD31" i="74"/>
  <c r="AE31" i="74"/>
  <c r="AF31" i="74"/>
  <c r="V32" i="74"/>
  <c r="W32" i="74"/>
  <c r="X32" i="74"/>
  <c r="Y32" i="74"/>
  <c r="Z32" i="74"/>
  <c r="AA32" i="74"/>
  <c r="AB32" i="74"/>
  <c r="AC32" i="74"/>
  <c r="AD32" i="74"/>
  <c r="AE32" i="74"/>
  <c r="AF32" i="74"/>
  <c r="V33" i="74"/>
  <c r="W33" i="74"/>
  <c r="X33" i="74"/>
  <c r="Y33" i="74"/>
  <c r="Z33" i="74"/>
  <c r="AA33" i="74"/>
  <c r="AB33" i="74"/>
  <c r="AC33" i="74"/>
  <c r="AD33" i="74"/>
  <c r="AE33" i="74"/>
  <c r="AF33" i="74"/>
  <c r="V34" i="74"/>
  <c r="W34" i="74"/>
  <c r="X34" i="74"/>
  <c r="Y34" i="74"/>
  <c r="Z34" i="74"/>
  <c r="AA34" i="74"/>
  <c r="AB34" i="74"/>
  <c r="AC34" i="74"/>
  <c r="AD34" i="74"/>
  <c r="AE34" i="74"/>
  <c r="AF34" i="74"/>
  <c r="V35" i="74"/>
  <c r="W35" i="74"/>
  <c r="X35" i="74"/>
  <c r="Y35" i="74"/>
  <c r="Z35" i="74"/>
  <c r="AA35" i="74"/>
  <c r="AB35" i="74"/>
  <c r="AC35" i="74"/>
  <c r="AD35" i="74"/>
  <c r="AE35" i="74"/>
  <c r="AF35" i="74"/>
  <c r="V36" i="74"/>
  <c r="W36" i="74"/>
  <c r="X36" i="74"/>
  <c r="Y36" i="74"/>
  <c r="Z36" i="74"/>
  <c r="AA36" i="74"/>
  <c r="AB36" i="74"/>
  <c r="AC36" i="74"/>
  <c r="AD36" i="74"/>
  <c r="AE36" i="74"/>
  <c r="AF36" i="74"/>
  <c r="U36" i="74"/>
  <c r="U35" i="74"/>
  <c r="U34" i="74"/>
  <c r="U33" i="74"/>
  <c r="U32" i="74"/>
  <c r="U31" i="74"/>
  <c r="U30" i="74"/>
  <c r="U29" i="74"/>
  <c r="V18" i="74"/>
  <c r="W18" i="74"/>
  <c r="X18" i="74"/>
  <c r="Y18" i="74"/>
  <c r="Z18" i="74"/>
  <c r="AA18" i="74"/>
  <c r="AB18" i="74"/>
  <c r="AC18" i="74"/>
  <c r="AD18" i="74"/>
  <c r="AE18" i="74"/>
  <c r="AF18" i="74"/>
  <c r="V19" i="74"/>
  <c r="W19" i="74"/>
  <c r="X19" i="74"/>
  <c r="Y19" i="74"/>
  <c r="Z19" i="74"/>
  <c r="AA19" i="74"/>
  <c r="AB19" i="74"/>
  <c r="AC19" i="74"/>
  <c r="AD19" i="74"/>
  <c r="AE19" i="74"/>
  <c r="AF19" i="74"/>
  <c r="V20" i="74"/>
  <c r="W20" i="74"/>
  <c r="X20" i="74"/>
  <c r="Y20" i="74"/>
  <c r="Z20" i="74"/>
  <c r="AA20" i="74"/>
  <c r="AB20" i="74"/>
  <c r="AC20" i="74"/>
  <c r="AD20" i="74"/>
  <c r="AE20" i="74"/>
  <c r="AF20" i="74"/>
  <c r="V21" i="74"/>
  <c r="W21" i="74"/>
  <c r="X21" i="74"/>
  <c r="Y21" i="74"/>
  <c r="Z21" i="74"/>
  <c r="AA21" i="74"/>
  <c r="AB21" i="74"/>
  <c r="AC21" i="74"/>
  <c r="AD21" i="74"/>
  <c r="AE21" i="74"/>
  <c r="AF21" i="74"/>
  <c r="V22" i="74"/>
  <c r="W22" i="74"/>
  <c r="X22" i="74"/>
  <c r="Y22" i="74"/>
  <c r="Z22" i="74"/>
  <c r="AA22" i="74"/>
  <c r="AB22" i="74"/>
  <c r="AC22" i="74"/>
  <c r="AD22" i="74"/>
  <c r="AE22" i="74"/>
  <c r="AF22" i="74"/>
  <c r="V23" i="74"/>
  <c r="W23" i="74"/>
  <c r="X23" i="74"/>
  <c r="Y23" i="74"/>
  <c r="Z23" i="74"/>
  <c r="AA23" i="74"/>
  <c r="AB23" i="74"/>
  <c r="AC23" i="74"/>
  <c r="AD23" i="74"/>
  <c r="AE23" i="74"/>
  <c r="AF23" i="74"/>
  <c r="V24" i="74"/>
  <c r="W24" i="74"/>
  <c r="X24" i="74"/>
  <c r="Y24" i="74"/>
  <c r="Z24" i="74"/>
  <c r="AA24" i="74"/>
  <c r="AB24" i="74"/>
  <c r="AC24" i="74"/>
  <c r="AD24" i="74"/>
  <c r="AE24" i="74"/>
  <c r="AF24" i="74"/>
  <c r="V25" i="74"/>
  <c r="W25" i="74"/>
  <c r="X25" i="74"/>
  <c r="Y25" i="74"/>
  <c r="Z25" i="74"/>
  <c r="AA25" i="74"/>
  <c r="AB25" i="74"/>
  <c r="AC25" i="74"/>
  <c r="AD25" i="74"/>
  <c r="AE25" i="74"/>
  <c r="AF25" i="74"/>
  <c r="U25" i="74"/>
  <c r="U24" i="74"/>
  <c r="U18" i="74"/>
  <c r="U19" i="74"/>
  <c r="U20" i="74"/>
  <c r="U21" i="74"/>
  <c r="U23" i="74"/>
  <c r="U22" i="74"/>
  <c r="T23" i="74"/>
  <c r="T22" i="74"/>
  <c r="T21" i="74"/>
  <c r="T20" i="74"/>
  <c r="T19" i="74"/>
  <c r="T18" i="74"/>
  <c r="AF14" i="74"/>
  <c r="AE14" i="74"/>
  <c r="AD14" i="74"/>
  <c r="AC14" i="74"/>
  <c r="AB14" i="74"/>
  <c r="AA14" i="74"/>
  <c r="Z14" i="74"/>
  <c r="Y14" i="74"/>
  <c r="X14" i="74"/>
  <c r="W14" i="74"/>
  <c r="V14" i="74"/>
  <c r="U14" i="74"/>
  <c r="T14" i="74"/>
  <c r="AF13" i="74"/>
  <c r="AE13" i="74"/>
  <c r="AD13" i="74"/>
  <c r="AC13" i="74"/>
  <c r="AB13" i="74"/>
  <c r="AA13" i="74"/>
  <c r="Z13" i="74"/>
  <c r="Y13" i="74"/>
  <c r="X13" i="74"/>
  <c r="W13" i="74"/>
  <c r="V13" i="74"/>
  <c r="U13" i="74"/>
  <c r="T13" i="74"/>
  <c r="AF12" i="74"/>
  <c r="AE12" i="74"/>
  <c r="AD12" i="74"/>
  <c r="AC12" i="74"/>
  <c r="AB12" i="74"/>
  <c r="AA12" i="74"/>
  <c r="Z12" i="74"/>
  <c r="Y12" i="74"/>
  <c r="X12" i="74"/>
  <c r="W12" i="74"/>
  <c r="V12" i="74"/>
  <c r="U12" i="74"/>
  <c r="T12" i="74"/>
  <c r="AF11" i="74"/>
  <c r="AE11" i="74"/>
  <c r="AD11" i="74"/>
  <c r="AC11" i="74"/>
  <c r="AB11" i="74"/>
  <c r="AA11" i="74"/>
  <c r="Z11" i="74"/>
  <c r="Y11" i="74"/>
  <c r="X11" i="74"/>
  <c r="W11" i="74"/>
  <c r="V11" i="74"/>
  <c r="U11" i="74"/>
  <c r="T11" i="74"/>
  <c r="AF10" i="74"/>
  <c r="AE10" i="74"/>
  <c r="AD10" i="74"/>
  <c r="AC10" i="74"/>
  <c r="AB10" i="74"/>
  <c r="AA10" i="74"/>
  <c r="Z10" i="74"/>
  <c r="Y10" i="74"/>
  <c r="X10" i="74"/>
  <c r="W10" i="74"/>
  <c r="V10" i="74"/>
  <c r="U10" i="74"/>
  <c r="T10" i="74"/>
  <c r="AF9" i="74"/>
  <c r="AE9" i="74"/>
  <c r="AD9" i="74"/>
  <c r="AC9" i="74"/>
  <c r="AB9" i="74"/>
  <c r="AA9" i="74"/>
  <c r="Z9" i="74"/>
  <c r="Y9" i="74"/>
  <c r="X9" i="74"/>
  <c r="W9" i="74"/>
  <c r="V9" i="74"/>
  <c r="U9" i="74"/>
  <c r="T9" i="74"/>
  <c r="AF8" i="74"/>
  <c r="AE8" i="74"/>
  <c r="AD8" i="74"/>
  <c r="AC8" i="74"/>
  <c r="AB8" i="74"/>
  <c r="AA8" i="74"/>
  <c r="Z8" i="74"/>
  <c r="Y8" i="74"/>
  <c r="X8" i="74"/>
  <c r="W8" i="74"/>
  <c r="V8" i="74"/>
  <c r="U8" i="74"/>
  <c r="T8" i="74"/>
  <c r="AF7" i="74"/>
  <c r="AE7" i="74"/>
  <c r="AD7" i="74"/>
  <c r="AC7" i="74"/>
  <c r="AB7" i="74"/>
  <c r="AA7" i="74"/>
  <c r="Z7" i="74"/>
  <c r="Y7" i="74"/>
  <c r="X7" i="74"/>
  <c r="W7" i="74"/>
  <c r="V7" i="74"/>
  <c r="U7" i="74"/>
  <c r="T7" i="74"/>
  <c r="AF14" i="73"/>
  <c r="AE14" i="73"/>
  <c r="AD14" i="73"/>
  <c r="AC14" i="73"/>
  <c r="AB14" i="73"/>
  <c r="AA14" i="73"/>
  <c r="Z14" i="73"/>
  <c r="Y14" i="73"/>
  <c r="X14" i="73"/>
  <c r="W14" i="73"/>
  <c r="V14" i="73"/>
  <c r="U14" i="73"/>
  <c r="T14" i="73"/>
  <c r="AF13" i="73"/>
  <c r="AE13" i="73"/>
  <c r="AD13" i="73"/>
  <c r="AC13" i="73"/>
  <c r="AB13" i="73"/>
  <c r="AA13" i="73"/>
  <c r="Z13" i="73"/>
  <c r="Y13" i="73"/>
  <c r="X13" i="73"/>
  <c r="W13" i="73"/>
  <c r="V13" i="73"/>
  <c r="U13" i="73"/>
  <c r="T13" i="73"/>
  <c r="AF12" i="73"/>
  <c r="AE12" i="73"/>
  <c r="AD12" i="73"/>
  <c r="AC12" i="73"/>
  <c r="AB12" i="73"/>
  <c r="AA12" i="73"/>
  <c r="Z12" i="73"/>
  <c r="Y12" i="73"/>
  <c r="X12" i="73"/>
  <c r="W12" i="73"/>
  <c r="V12" i="73"/>
  <c r="U12" i="73"/>
  <c r="T12" i="73"/>
  <c r="AF11" i="73"/>
  <c r="AE11" i="73"/>
  <c r="AD11" i="73"/>
  <c r="AC11" i="73"/>
  <c r="AB11" i="73"/>
  <c r="AA11" i="73"/>
  <c r="Z11" i="73"/>
  <c r="Y11" i="73"/>
  <c r="X11" i="73"/>
  <c r="W11" i="73"/>
  <c r="V11" i="73"/>
  <c r="U11" i="73"/>
  <c r="T11" i="73"/>
  <c r="AF10" i="73"/>
  <c r="AE10" i="73"/>
  <c r="AD10" i="73"/>
  <c r="AC10" i="73"/>
  <c r="AB10" i="73"/>
  <c r="AA10" i="73"/>
  <c r="Z10" i="73"/>
  <c r="Y10" i="73"/>
  <c r="X10" i="73"/>
  <c r="W10" i="73"/>
  <c r="V10" i="73"/>
  <c r="U10" i="73"/>
  <c r="T10" i="73"/>
  <c r="AF9" i="73"/>
  <c r="AE9" i="73"/>
  <c r="AD9" i="73"/>
  <c r="AC9" i="73"/>
  <c r="AB9" i="73"/>
  <c r="AA9" i="73"/>
  <c r="Z9" i="73"/>
  <c r="Y9" i="73"/>
  <c r="X9" i="73"/>
  <c r="W9" i="73"/>
  <c r="V9" i="73"/>
  <c r="U9" i="73"/>
  <c r="T9" i="73"/>
  <c r="AF8" i="73"/>
  <c r="AE8" i="73"/>
  <c r="AD8" i="73"/>
  <c r="AC8" i="73"/>
  <c r="AB8" i="73"/>
  <c r="AA8" i="73"/>
  <c r="Z8" i="73"/>
  <c r="Y8" i="73"/>
  <c r="X8" i="73"/>
  <c r="W8" i="73"/>
  <c r="V8" i="73"/>
  <c r="U8" i="73"/>
  <c r="T8" i="73"/>
  <c r="AF7" i="73"/>
  <c r="AE7" i="73"/>
  <c r="AD7" i="73"/>
  <c r="AC7" i="73"/>
  <c r="AB7" i="73"/>
  <c r="AA7" i="73"/>
  <c r="Z7" i="73"/>
  <c r="Y7" i="73"/>
  <c r="X7" i="73"/>
  <c r="W7" i="73"/>
  <c r="V7" i="73"/>
  <c r="U7" i="73"/>
  <c r="T7" i="73"/>
  <c r="AF14" i="72"/>
  <c r="AE14" i="72"/>
  <c r="AD14" i="72"/>
  <c r="AC14" i="72"/>
  <c r="AB14" i="72"/>
  <c r="AA14" i="72"/>
  <c r="Z14" i="72"/>
  <c r="Y14" i="72"/>
  <c r="X14" i="72"/>
  <c r="W14" i="72"/>
  <c r="V14" i="72"/>
  <c r="U14" i="72"/>
  <c r="T14" i="72"/>
  <c r="AF13" i="72"/>
  <c r="AE13" i="72"/>
  <c r="AD13" i="72"/>
  <c r="AC13" i="72"/>
  <c r="AB13" i="72"/>
  <c r="AA13" i="72"/>
  <c r="Z13" i="72"/>
  <c r="Y13" i="72"/>
  <c r="X13" i="72"/>
  <c r="W13" i="72"/>
  <c r="V13" i="72"/>
  <c r="U13" i="72"/>
  <c r="T13" i="72"/>
  <c r="AF12" i="72"/>
  <c r="AE12" i="72"/>
  <c r="AD12" i="72"/>
  <c r="AC12" i="72"/>
  <c r="AB12" i="72"/>
  <c r="AA12" i="72"/>
  <c r="Z12" i="72"/>
  <c r="Y12" i="72"/>
  <c r="X12" i="72"/>
  <c r="W12" i="72"/>
  <c r="V12" i="72"/>
  <c r="U12" i="72"/>
  <c r="T12" i="72"/>
  <c r="AF11" i="72"/>
  <c r="AE11" i="72"/>
  <c r="AD11" i="72"/>
  <c r="AC11" i="72"/>
  <c r="AB11" i="72"/>
  <c r="AA11" i="72"/>
  <c r="Z11" i="72"/>
  <c r="Y11" i="72"/>
  <c r="X11" i="72"/>
  <c r="W11" i="72"/>
  <c r="V11" i="72"/>
  <c r="U11" i="72"/>
  <c r="T11" i="72"/>
  <c r="AF10" i="72"/>
  <c r="AE10" i="72"/>
  <c r="AD10" i="72"/>
  <c r="AC10" i="72"/>
  <c r="AB10" i="72"/>
  <c r="AA10" i="72"/>
  <c r="Z10" i="72"/>
  <c r="Y10" i="72"/>
  <c r="X10" i="72"/>
  <c r="W10" i="72"/>
  <c r="V10" i="72"/>
  <c r="U10" i="72"/>
  <c r="T10" i="72"/>
  <c r="AF9" i="72"/>
  <c r="AE9" i="72"/>
  <c r="AD9" i="72"/>
  <c r="AC9" i="72"/>
  <c r="AB9" i="72"/>
  <c r="AA9" i="72"/>
  <c r="Z9" i="72"/>
  <c r="Y9" i="72"/>
  <c r="X9" i="72"/>
  <c r="W9" i="72"/>
  <c r="V9" i="72"/>
  <c r="U9" i="72"/>
  <c r="T9" i="72"/>
  <c r="AF8" i="72"/>
  <c r="AE8" i="72"/>
  <c r="AD8" i="72"/>
  <c r="AC8" i="72"/>
  <c r="AB8" i="72"/>
  <c r="AA8" i="72"/>
  <c r="Z8" i="72"/>
  <c r="Y8" i="72"/>
  <c r="X8" i="72"/>
  <c r="W8" i="72"/>
  <c r="V8" i="72"/>
  <c r="U8" i="72"/>
  <c r="T8" i="72"/>
  <c r="AF7" i="72"/>
  <c r="AE7" i="72"/>
  <c r="AD7" i="72"/>
  <c r="AC7" i="72"/>
  <c r="AB7" i="72"/>
  <c r="AA7" i="72"/>
  <c r="Z7" i="72"/>
  <c r="Y7" i="72"/>
  <c r="X7" i="72"/>
  <c r="W7" i="72"/>
  <c r="V7" i="72"/>
  <c r="U7" i="72"/>
  <c r="T7" i="72"/>
  <c r="V12" i="71"/>
  <c r="W12" i="71"/>
  <c r="X12" i="71"/>
  <c r="Y12" i="71"/>
  <c r="Z12" i="71"/>
  <c r="AA12" i="71"/>
  <c r="AB12" i="71"/>
  <c r="AC12" i="71"/>
  <c r="AD12" i="71"/>
  <c r="AE12" i="71"/>
  <c r="AF12" i="71"/>
  <c r="U12" i="71"/>
  <c r="T12" i="71"/>
  <c r="T14" i="71" l="1"/>
  <c r="T13" i="71"/>
  <c r="T11" i="71"/>
  <c r="T10" i="71"/>
  <c r="T9" i="71"/>
  <c r="T8" i="71"/>
  <c r="T7" i="71"/>
  <c r="V13" i="71" l="1"/>
  <c r="W13" i="71"/>
  <c r="X13" i="71"/>
  <c r="Y13" i="71"/>
  <c r="Z13" i="71"/>
  <c r="AA13" i="71"/>
  <c r="AB13" i="71"/>
  <c r="AC13" i="71"/>
  <c r="AD13" i="71"/>
  <c r="AE13" i="71"/>
  <c r="AF13" i="71"/>
  <c r="V14" i="71"/>
  <c r="W14" i="71"/>
  <c r="X14" i="71"/>
  <c r="Y14" i="71"/>
  <c r="Z14" i="71"/>
  <c r="AA14" i="71"/>
  <c r="AB14" i="71"/>
  <c r="AC14" i="71"/>
  <c r="AD14" i="71"/>
  <c r="AE14" i="71"/>
  <c r="AF14" i="71"/>
  <c r="U14" i="71"/>
  <c r="U13" i="71"/>
  <c r="V8" i="71"/>
  <c r="W8" i="71"/>
  <c r="X8" i="71"/>
  <c r="Y8" i="71"/>
  <c r="Z8" i="71"/>
  <c r="AA8" i="71"/>
  <c r="AB8" i="71"/>
  <c r="AC8" i="71"/>
  <c r="AD8" i="71"/>
  <c r="AE8" i="71"/>
  <c r="AF8" i="71"/>
  <c r="V9" i="71"/>
  <c r="W9" i="71"/>
  <c r="X9" i="71"/>
  <c r="Y9" i="71"/>
  <c r="Z9" i="71"/>
  <c r="AA9" i="71"/>
  <c r="AB9" i="71"/>
  <c r="AC9" i="71"/>
  <c r="AD9" i="71"/>
  <c r="AE9" i="71"/>
  <c r="AF9" i="71"/>
  <c r="V10" i="71"/>
  <c r="W10" i="71"/>
  <c r="X10" i="71"/>
  <c r="Y10" i="71"/>
  <c r="Z10" i="71"/>
  <c r="AA10" i="71"/>
  <c r="AB10" i="71"/>
  <c r="AC10" i="71"/>
  <c r="AD10" i="71"/>
  <c r="AE10" i="71"/>
  <c r="AF10" i="71"/>
  <c r="V11" i="71"/>
  <c r="W11" i="71"/>
  <c r="X11" i="71"/>
  <c r="Y11" i="71"/>
  <c r="Z11" i="71"/>
  <c r="AA11" i="71"/>
  <c r="AB11" i="71"/>
  <c r="AC11" i="71"/>
  <c r="AD11" i="71"/>
  <c r="AE11" i="71"/>
  <c r="AF11" i="71"/>
  <c r="U11" i="71"/>
  <c r="U10" i="71"/>
  <c r="U9" i="71"/>
  <c r="U8" i="71"/>
  <c r="V7" i="71"/>
  <c r="W7" i="71"/>
  <c r="X7" i="71"/>
  <c r="Y7" i="71"/>
  <c r="Z7" i="71"/>
  <c r="AA7" i="71"/>
  <c r="AB7" i="71"/>
  <c r="AC7" i="71"/>
  <c r="AD7" i="71"/>
  <c r="AE7" i="71"/>
  <c r="AF7" i="71"/>
  <c r="U7" i="71"/>
</calcChain>
</file>

<file path=xl/sharedStrings.xml><?xml version="1.0" encoding="utf-8"?>
<sst xmlns="http://schemas.openxmlformats.org/spreadsheetml/2006/main" count="5410" uniqueCount="2734">
  <si>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</si>
  <si>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</si>
  <si>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</si>
  <si>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</si>
  <si>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</si>
  <si>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</si>
  <si>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</si>
  <si>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</si>
  <si>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</si>
  <si>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</si>
  <si>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</si>
  <si>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</si>
  <si>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Temperature - All time</t>
  </si>
  <si>
    <t>Wind Speed - All time</t>
  </si>
  <si>
    <t>Mixing Height - All Time</t>
  </si>
  <si>
    <t>2.8 ± 0.9</t>
  </si>
  <si>
    <t>3.1 ± 0.6</t>
  </si>
  <si>
    <t>3.4 ± 1.0</t>
  </si>
  <si>
    <t>3.3 ± 0.9</t>
  </si>
  <si>
    <t>3.8 ± 1.2</t>
  </si>
  <si>
    <t>3.6 ± 1.4</t>
  </si>
  <si>
    <t>3.2 ± 0.9</t>
  </si>
  <si>
    <t>2.5 ± 0.6</t>
  </si>
  <si>
    <t>2.6 ± 0.7</t>
  </si>
  <si>
    <t>2.7 ± 0.8</t>
  </si>
  <si>
    <t>2.5 ± 0.9</t>
  </si>
  <si>
    <t>3.5 ± 0.9</t>
  </si>
  <si>
    <t>3.6 ± 1.0</t>
  </si>
  <si>
    <t>2.9 ± 0.7</t>
  </si>
  <si>
    <t>2.9 ± 0.9</t>
  </si>
  <si>
    <t>3.9 ± 1.8</t>
  </si>
  <si>
    <t>3.0 ± 0.8</t>
  </si>
  <si>
    <t>3.1 ± 0.9</t>
  </si>
  <si>
    <t>3.6 ± 0.9</t>
  </si>
  <si>
    <t>2.8 ± 0.7</t>
  </si>
  <si>
    <t>3.0 ± 0.5</t>
  </si>
  <si>
    <t>2.9 ± 0.6</t>
  </si>
  <si>
    <t>5.2 ± 0.8</t>
  </si>
  <si>
    <t>3.5 ± 0.5</t>
  </si>
  <si>
    <t>4.1 ± 0.9</t>
  </si>
  <si>
    <t>30.4 ± 1.2</t>
  </si>
  <si>
    <t>5.6 ± 1.3</t>
  </si>
  <si>
    <t>3.6 ± 0.8</t>
  </si>
  <si>
    <t>3.4 ± 0.9</t>
  </si>
  <si>
    <t>3.8 ± 0.8</t>
  </si>
  <si>
    <t>3.9 ± 1.2</t>
  </si>
  <si>
    <t>3.7 ± 1.2</t>
  </si>
  <si>
    <t>3.3 ± 0.5</t>
  </si>
  <si>
    <t>3.6 ± 0.6</t>
  </si>
  <si>
    <t>3.0 ± 0.9</t>
  </si>
  <si>
    <t>3.7 ± 0.8</t>
  </si>
  <si>
    <t>3.5 ± 0.8</t>
  </si>
  <si>
    <t>3.7 ± 0.9</t>
  </si>
  <si>
    <t>2.9 ± 0.5</t>
  </si>
  <si>
    <t>3.2 ± 0.6</t>
  </si>
  <si>
    <t>2.9 ± 0.8</t>
  </si>
  <si>
    <t>4.7 ± 1.5</t>
  </si>
  <si>
    <t>3.5 ± 1.2</t>
  </si>
  <si>
    <t>2.5 ± 0.4</t>
  </si>
  <si>
    <t>2.8 ± 0.8</t>
  </si>
  <si>
    <t>2.7 ± 0.7</t>
  </si>
  <si>
    <t>2.4 ± 0.4</t>
  </si>
  <si>
    <t>3.3 ± 0.8</t>
  </si>
  <si>
    <t>3.1 ± 0.8</t>
  </si>
  <si>
    <t>3.2 ± 0.5</t>
  </si>
  <si>
    <t>3.6 ± 1.1</t>
  </si>
  <si>
    <t>3.0 ± 1.5</t>
  </si>
  <si>
    <t>3.6 ± 1.5</t>
  </si>
  <si>
    <t>3.4 ± 1.1</t>
  </si>
  <si>
    <t>2.4 ± 0.7</t>
  </si>
  <si>
    <t>2.8 ± 0.6</t>
  </si>
  <si>
    <t>2.7 ± 0.5</t>
  </si>
  <si>
    <t>2.6 ± 0.4</t>
  </si>
  <si>
    <t>3.6 ± 1.2</t>
  </si>
  <si>
    <t>3.1 ± 0.5</t>
  </si>
  <si>
    <t>28.2 ± 1.1</t>
  </si>
  <si>
    <t>26.0 ± 1.9</t>
  </si>
  <si>
    <t>3.3 ± 0.7</t>
  </si>
  <si>
    <t>4.4 ± 1.3</t>
  </si>
  <si>
    <t>3.2 ± 0.8</t>
  </si>
  <si>
    <t>3.9 ± 1.0</t>
  </si>
  <si>
    <t>23.3 ± 0.3</t>
  </si>
  <si>
    <t>2.4 ± 0.6</t>
  </si>
  <si>
    <t>2.3 ± 0.5</t>
  </si>
  <si>
    <t>3.7 ± 1.1</t>
  </si>
  <si>
    <t>6.0 ± 1.3</t>
  </si>
  <si>
    <t>2.4 ± 0.5</t>
  </si>
  <si>
    <t>5.1 ± 0.9</t>
  </si>
  <si>
    <t>3.7 ± 1.0</t>
  </si>
  <si>
    <t>3.1 ± 0.7</t>
  </si>
  <si>
    <t>ahmedabad</t>
  </si>
  <si>
    <t>allahabad</t>
  </si>
  <si>
    <t>asansol</t>
  </si>
  <si>
    <t>dhanbad</t>
  </si>
  <si>
    <t>gaya</t>
  </si>
  <si>
    <t>guwahati</t>
  </si>
  <si>
    <t>gwalior</t>
  </si>
  <si>
    <t>hyderabad</t>
  </si>
  <si>
    <t>jodhpur</t>
  </si>
  <si>
    <t>kolkata</t>
  </si>
  <si>
    <t>kota</t>
  </si>
  <si>
    <t>lucknow</t>
  </si>
  <si>
    <t>mumbai</t>
  </si>
  <si>
    <t>muzaffarpur</t>
  </si>
  <si>
    <t>nashik</t>
  </si>
  <si>
    <t>srinagar</t>
  </si>
  <si>
    <t>surat</t>
  </si>
  <si>
    <t>vijayawada</t>
  </si>
  <si>
    <t>3.9 ± 1.3</t>
  </si>
  <si>
    <t>3.7 ± 1.6</t>
  </si>
  <si>
    <t>26.4 ± 1.1</t>
  </si>
  <si>
    <t>2.6 ± 0.5</t>
  </si>
  <si>
    <t>3.8 ± 1.0</t>
  </si>
  <si>
    <t>3.8 ± 0.5</t>
  </si>
  <si>
    <t>20.2 ± 1.6</t>
  </si>
  <si>
    <t>27.6 ± 1.3</t>
  </si>
  <si>
    <t>24.9 ± 1.7</t>
  </si>
  <si>
    <t>3.7 ± 1.3</t>
  </si>
  <si>
    <t>3.8 ± 1.6</t>
  </si>
  <si>
    <t>3.0 ± 1.1</t>
  </si>
  <si>
    <t>2.5 ± 0.8</t>
  </si>
  <si>
    <t>18.2 ± 1.2</t>
  </si>
  <si>
    <t>3.0 ± 0.7</t>
  </si>
  <si>
    <t>3.6 ± 1.8</t>
  </si>
  <si>
    <t>3.6 ± 1.3</t>
  </si>
  <si>
    <t>2.8 ± 1.4</t>
  </si>
  <si>
    <t>2.3 ± 0.6</t>
  </si>
  <si>
    <t>20.7 ± 1.4</t>
  </si>
  <si>
    <t>27.2 ± 1.7</t>
  </si>
  <si>
    <t>28.0 ± 0.7</t>
  </si>
  <si>
    <t>28.6 ± 1.4</t>
  </si>
  <si>
    <t>27.1 ± 1.4</t>
  </si>
  <si>
    <t>3.4 ± 0.6</t>
  </si>
  <si>
    <t>4.3 ± 1.2</t>
  </si>
  <si>
    <t>4.7 ± 0.9</t>
  </si>
  <si>
    <t>5.9 ± 1.5</t>
  </si>
  <si>
    <t>4.6 ± 1.4</t>
  </si>
  <si>
    <t>4.0 ± 1.4</t>
  </si>
  <si>
    <t>28.0 ± 1.7</t>
  </si>
  <si>
    <t>3.8 ± 1.9</t>
  </si>
  <si>
    <t>27.4 ± 1.5</t>
  </si>
  <si>
    <t>28.4 ± 1.1</t>
  </si>
  <si>
    <t>23.5 ± 0.4</t>
  </si>
  <si>
    <t>2.6 ± 0.9</t>
  </si>
  <si>
    <t>28.2 ± 1.2</t>
  </si>
  <si>
    <t>4.1 ± 1.4</t>
  </si>
  <si>
    <t>19.1 ± 1.4</t>
  </si>
  <si>
    <t>35.7 ± 1.6</t>
  </si>
  <si>
    <t>28.8 ± 1.5</t>
  </si>
  <si>
    <t>2.9 ± 1.0</t>
  </si>
  <si>
    <t>3.5 ± 2.1</t>
  </si>
  <si>
    <t>2.8 ± 1.3</t>
  </si>
  <si>
    <t>2.2 ± 0.4</t>
  </si>
  <si>
    <t>2.5 ± 0.5</t>
  </si>
  <si>
    <t>27.4 ± 1.0</t>
  </si>
  <si>
    <t>25.2 ± 1.8</t>
  </si>
  <si>
    <t>4.4 ± 1.1</t>
  </si>
  <si>
    <t>4.0 ± 1.2</t>
  </si>
  <si>
    <t>3.1 ± 1.2</t>
  </si>
  <si>
    <t>2.6 ± 0.6</t>
  </si>
  <si>
    <t>34.6 ± 1.5</t>
  </si>
  <si>
    <t>30.4 ± 1.4</t>
  </si>
  <si>
    <t>3.4 ± 0.5</t>
  </si>
  <si>
    <t>3.8 ± 1.1</t>
  </si>
  <si>
    <t>4.4 ± 1.6</t>
  </si>
  <si>
    <t>3.5 ± 0.6</t>
  </si>
  <si>
    <t>3.2 ± 0.7</t>
  </si>
  <si>
    <t>25.5 ± 1.4</t>
  </si>
  <si>
    <t>29.0 ± 2.1</t>
  </si>
  <si>
    <t>24.6 ± 1.1</t>
  </si>
  <si>
    <t>25.5 ± 1.1</t>
  </si>
  <si>
    <t>3.1 ± 0.4</t>
  </si>
  <si>
    <t>3.9 ± 1.5</t>
  </si>
  <si>
    <t>20.6 ± 1.3</t>
  </si>
  <si>
    <t>2.7 ± 0.6</t>
  </si>
  <si>
    <t>3.7 ± 1.7</t>
  </si>
  <si>
    <t>3.5 ± 1.1</t>
  </si>
  <si>
    <t>26.1 ± 1.9</t>
  </si>
  <si>
    <t>20.4 ± 1.5</t>
  </si>
  <si>
    <t>4.2 ± 0.9</t>
  </si>
  <si>
    <t>5.0 ± 1.6</t>
  </si>
  <si>
    <t>4.5 ± 1.7</t>
  </si>
  <si>
    <t>3.2 ± 1.0</t>
  </si>
  <si>
    <t>3.7 ± 0.5</t>
  </si>
  <si>
    <t>4.1 ± 1.0</t>
  </si>
  <si>
    <t>3.9 ± 1.4</t>
  </si>
  <si>
    <t>2.8 ± 1.5</t>
  </si>
  <si>
    <t>30.2 ± 1.3</t>
  </si>
  <si>
    <t>29.0 ± 1.3</t>
  </si>
  <si>
    <t>27.8 ± 1.1</t>
  </si>
  <si>
    <t>4.2 ± 1.2</t>
  </si>
  <si>
    <t>4.5 ± 1.1</t>
  </si>
  <si>
    <t>4.8 ± 1.1</t>
  </si>
  <si>
    <t>2.2 ± 0.3</t>
  </si>
  <si>
    <t>2.5 ± 0.7</t>
  </si>
  <si>
    <t>33.8 ± 2.0</t>
  </si>
  <si>
    <t>22.9 ± 1.7</t>
  </si>
  <si>
    <t>4.2 ± 1.5</t>
  </si>
  <si>
    <t>3.4 ± 1.3</t>
  </si>
  <si>
    <t>4.1 ± 1.5</t>
  </si>
  <si>
    <t>27.0 ± 0.5</t>
  </si>
  <si>
    <t>3.9 ± 0.7</t>
  </si>
  <si>
    <t>3.6 ± 0.4</t>
  </si>
  <si>
    <t>7.4 ± 1.4</t>
  </si>
  <si>
    <t>3.9 ± 0.6</t>
  </si>
  <si>
    <t>3.7 ± 0.7</t>
  </si>
  <si>
    <t>27.9 ± 1.0</t>
  </si>
  <si>
    <t>27.2 ± 1.3</t>
  </si>
  <si>
    <t>3.8 ± 1.4</t>
  </si>
  <si>
    <t>3.1 ± 1.1</t>
  </si>
  <si>
    <t>2.2 ± 0.7</t>
  </si>
  <si>
    <t>34.1 ± 1.8</t>
  </si>
  <si>
    <t>17.7 ± 1.8</t>
  </si>
  <si>
    <t>3.5 ± 0.7</t>
  </si>
  <si>
    <t>4.2 ± 1.0</t>
  </si>
  <si>
    <t>4.1 ± 0.8</t>
  </si>
  <si>
    <t>4.1 ± 1.6</t>
  </si>
  <si>
    <t>4.0 ± 1.1</t>
  </si>
  <si>
    <t>20.3 ± 1.3</t>
  </si>
  <si>
    <t>25.7 ± 1.2</t>
  </si>
  <si>
    <t>23.4 ± 0.6</t>
  </si>
  <si>
    <t>23.3 ± 0.5</t>
  </si>
  <si>
    <t>24.0 ± 1.8</t>
  </si>
  <si>
    <t>21.3 ± 1.2</t>
  </si>
  <si>
    <t>3.8 ± 0.4</t>
  </si>
  <si>
    <t>3.7 ± 1.4</t>
  </si>
  <si>
    <t>26.7 ± 0.8</t>
  </si>
  <si>
    <t>27.0 ± 0.9</t>
  </si>
  <si>
    <t>27.9 ± 0.9</t>
  </si>
  <si>
    <t>27.2 ± 0.9</t>
  </si>
  <si>
    <t>26.2 ± 0.3</t>
  </si>
  <si>
    <t>27.8 ± 0.8</t>
  </si>
  <si>
    <t>27.4 ± 0.9</t>
  </si>
  <si>
    <t>5.2 ± 1.3</t>
  </si>
  <si>
    <t>5.2 ± 1.2</t>
  </si>
  <si>
    <t>4.0 ± 0.8</t>
  </si>
  <si>
    <t>5.7 ± 0.5</t>
  </si>
  <si>
    <t>5.5 ± 1.6</t>
  </si>
  <si>
    <t>5.0 ± 1.2</t>
  </si>
  <si>
    <t>5.1 ± 1.2</t>
  </si>
  <si>
    <t>4.4 ± 0.9</t>
  </si>
  <si>
    <t>4.2 ± 0.6</t>
  </si>
  <si>
    <t>4.5 ± 0.6</t>
  </si>
  <si>
    <t>22.6 ± 1.1</t>
  </si>
  <si>
    <t>22.3 ± 1.0</t>
  </si>
  <si>
    <t>4.3 ± 1.3</t>
  </si>
  <si>
    <t>3.4 ± 1.5</t>
  </si>
  <si>
    <t>3.7 ± 0.6</t>
  </si>
  <si>
    <t>6.1 ± 1.6</t>
  </si>
  <si>
    <t>4.1 ± 1.1</t>
  </si>
  <si>
    <t>23.4 ± 1.4</t>
  </si>
  <si>
    <t>28.9 ± 0.5</t>
  </si>
  <si>
    <t>4.1 ± 0.5</t>
  </si>
  <si>
    <t>5.2 ± 1.1</t>
  </si>
  <si>
    <t>5.3 ± 0.9</t>
  </si>
  <si>
    <t>3.7 ± 1.9</t>
  </si>
  <si>
    <t>4.2 ± 0.8</t>
  </si>
  <si>
    <t>5.6 ± 1.4</t>
  </si>
  <si>
    <t>28.6 ± 0.8</t>
  </si>
  <si>
    <t>27.3 ± 0.6</t>
  </si>
  <si>
    <t>3.1 ± 1.0</t>
  </si>
  <si>
    <t>22.3 ± 1.8</t>
  </si>
  <si>
    <t>27.8 ± 1.0</t>
  </si>
  <si>
    <t>26.2 ± 2.1</t>
  </si>
  <si>
    <t>3.4 ± 0.8</t>
  </si>
  <si>
    <t>4.6 ± 0.9</t>
  </si>
  <si>
    <t>4.2 ± 1.1</t>
  </si>
  <si>
    <t>24.0 ± 1.3</t>
  </si>
  <si>
    <t>25.8 ± 1.3</t>
  </si>
  <si>
    <t>27.7 ± 1.0</t>
  </si>
  <si>
    <t>anantapur</t>
  </si>
  <si>
    <t>chitoor</t>
  </si>
  <si>
    <t>eluru</t>
  </si>
  <si>
    <t>kadapa</t>
  </si>
  <si>
    <t>kurnool</t>
  </si>
  <si>
    <t>nellore</t>
  </si>
  <si>
    <t>ongole</t>
  </si>
  <si>
    <t>rajamundry</t>
  </si>
  <si>
    <t>srikakulam</t>
  </si>
  <si>
    <t>vishakhapatnam</t>
  </si>
  <si>
    <t>vizianagaram</t>
  </si>
  <si>
    <t>nagaon</t>
  </si>
  <si>
    <t>nalbari</t>
  </si>
  <si>
    <t>sibsagar</t>
  </si>
  <si>
    <t>silchar</t>
  </si>
  <si>
    <t>patna</t>
  </si>
  <si>
    <t>chandigarh</t>
  </si>
  <si>
    <t>korba</t>
  </si>
  <si>
    <t>raipur</t>
  </si>
  <si>
    <t>delhi</t>
  </si>
  <si>
    <t>vodadara</t>
  </si>
  <si>
    <t>damtal</t>
  </si>
  <si>
    <t>kalaamb</t>
  </si>
  <si>
    <t>paonta sahib</t>
  </si>
  <si>
    <t>sunder nagar</t>
  </si>
  <si>
    <t>jammu</t>
  </si>
  <si>
    <t>bengaluru</t>
  </si>
  <si>
    <t>devanagere</t>
  </si>
  <si>
    <t>gulburga</t>
  </si>
  <si>
    <t>hubli dharwad</t>
  </si>
  <si>
    <t>bhopal</t>
  </si>
  <si>
    <t>dewas</t>
  </si>
  <si>
    <t>indore</t>
  </si>
  <si>
    <t>sagar</t>
  </si>
  <si>
    <t>ujjain</t>
  </si>
  <si>
    <t>akola</t>
  </si>
  <si>
    <t>amravati</t>
  </si>
  <si>
    <t>aurangabad</t>
  </si>
  <si>
    <t>chandrapur</t>
  </si>
  <si>
    <t>jalgaon</t>
  </si>
  <si>
    <t>jalna</t>
  </si>
  <si>
    <t>kolhapur</t>
  </si>
  <si>
    <t>latur</t>
  </si>
  <si>
    <t>nagpur</t>
  </si>
  <si>
    <t>pune</t>
  </si>
  <si>
    <t>solapur</t>
  </si>
  <si>
    <t>dimapur</t>
  </si>
  <si>
    <t>kohima</t>
  </si>
  <si>
    <t>angul</t>
  </si>
  <si>
    <t>balasore</t>
  </si>
  <si>
    <t>bhubaneswar</t>
  </si>
  <si>
    <t>rourkela</t>
  </si>
  <si>
    <t>amritsar</t>
  </si>
  <si>
    <t>jalandhar</t>
  </si>
  <si>
    <t>ludhiana</t>
  </si>
  <si>
    <t>naya nangal</t>
  </si>
  <si>
    <t>pathankot</t>
  </si>
  <si>
    <t>alwar</t>
  </si>
  <si>
    <t>jaipur</t>
  </si>
  <si>
    <t>udaipur</t>
  </si>
  <si>
    <t>trichy</t>
  </si>
  <si>
    <t>tuticorin</t>
  </si>
  <si>
    <t>nalgonda</t>
  </si>
  <si>
    <t>agra</t>
  </si>
  <si>
    <t>anpara</t>
  </si>
  <si>
    <t>bareily</t>
  </si>
  <si>
    <t>firozabad</t>
  </si>
  <si>
    <t>gajraula</t>
  </si>
  <si>
    <t>jhansi</t>
  </si>
  <si>
    <t>kanpur</t>
  </si>
  <si>
    <t>khurja</t>
  </si>
  <si>
    <t>moradabad</t>
  </si>
  <si>
    <t>raebareli</t>
  </si>
  <si>
    <t>varanasi</t>
  </si>
  <si>
    <t>dehradun</t>
  </si>
  <si>
    <t>kashipur</t>
  </si>
  <si>
    <t>rishikesh</t>
  </si>
  <si>
    <t>3.3 ± 0.6</t>
  </si>
  <si>
    <t>4.1 ± 0.7</t>
  </si>
  <si>
    <t>5.6 ± 1.5</t>
  </si>
  <si>
    <t>7.5 ± 1.5</t>
  </si>
  <si>
    <t>8.8 ± 1.4</t>
  </si>
  <si>
    <t>7.5 ± 0.8</t>
  </si>
  <si>
    <t>25.3 ± 1.5</t>
  </si>
  <si>
    <t>29.2 ± 2.0</t>
  </si>
  <si>
    <t>32.6 ± 1.3</t>
  </si>
  <si>
    <t>33.8 ± 1.5</t>
  </si>
  <si>
    <t>30.5 ± 1.3</t>
  </si>
  <si>
    <t>28.1 ± 0.5</t>
  </si>
  <si>
    <t>27.2 ± 0.4</t>
  </si>
  <si>
    <t>27.0 ± 1.5</t>
  </si>
  <si>
    <t>24.6 ± 1.5</t>
  </si>
  <si>
    <t>23.6 ± 1.7</t>
  </si>
  <si>
    <t>3.0 ± 1.2</t>
  </si>
  <si>
    <t>3.3 ± 2.2</t>
  </si>
  <si>
    <t>2.7 ± 0.9</t>
  </si>
  <si>
    <t>14.4 ± 1.9</t>
  </si>
  <si>
    <t>19.3 ± 2.7</t>
  </si>
  <si>
    <t>24.4 ± 2.2</t>
  </si>
  <si>
    <t>31.5 ± 2.4</t>
  </si>
  <si>
    <t>38.0 ± 1.3</t>
  </si>
  <si>
    <t>34.9 ± 2.5</t>
  </si>
  <si>
    <t>32.5 ± 1.7</t>
  </si>
  <si>
    <t>30.4 ± 1.9</t>
  </si>
  <si>
    <t>24.9 ± 2.0</t>
  </si>
  <si>
    <t>21.5 ± 1.5</t>
  </si>
  <si>
    <t>15.0 ± 2.4</t>
  </si>
  <si>
    <t>24.0 ± 1.4</t>
  </si>
  <si>
    <t>28.7 ± 1.2</t>
  </si>
  <si>
    <t>27.7 ± 1.1</t>
  </si>
  <si>
    <t>27.7 ± 1.2</t>
  </si>
  <si>
    <t>24.6 ± 0.9</t>
  </si>
  <si>
    <t>24.0 ± 1.6</t>
  </si>
  <si>
    <t>25.8 ± 1.6</t>
  </si>
  <si>
    <t>28.6 ± 1.5</t>
  </si>
  <si>
    <t>30.9 ± 1.9</t>
  </si>
  <si>
    <t>25.8 ± 1.7</t>
  </si>
  <si>
    <t>28.6 ± 1.6</t>
  </si>
  <si>
    <t>25.8 ± 1.8</t>
  </si>
  <si>
    <t>28.7 ± 1.6</t>
  </si>
  <si>
    <t>28.7 ± 1.7</t>
  </si>
  <si>
    <t>27.7 ± 1.7</t>
  </si>
  <si>
    <t>27.7 ± 1.9</t>
  </si>
  <si>
    <t>29.2 ± 1.7</t>
  </si>
  <si>
    <t>29.7 ± 0.9</t>
  </si>
  <si>
    <t>26.4 ± 1.4</t>
  </si>
  <si>
    <t>31.3 ± 1.5</t>
  </si>
  <si>
    <t>31.3 ± 1.6</t>
  </si>
  <si>
    <t>27.5 ± 1.7</t>
  </si>
  <si>
    <t>26.4 ± 1.8</t>
  </si>
  <si>
    <t>27.5 ± 1.8</t>
  </si>
  <si>
    <t>26.4 ± 1.9</t>
  </si>
  <si>
    <t>3.9 ± 0.8</t>
  </si>
  <si>
    <t>4.8 ± 1.4</t>
  </si>
  <si>
    <t>5.3 ± 1.1</t>
  </si>
  <si>
    <t>6.0 ± 1.2</t>
  </si>
  <si>
    <t>5.4 ± 0.6</t>
  </si>
  <si>
    <t>4.4 ± 2.6</t>
  </si>
  <si>
    <t>3.9 ± 1.7</t>
  </si>
  <si>
    <t>21.9 ± 1.3</t>
  </si>
  <si>
    <t>23.5 ± 1.2</t>
  </si>
  <si>
    <t>26.8 ± 1.4</t>
  </si>
  <si>
    <t>30.0 ± 1.4</t>
  </si>
  <si>
    <t>32.9 ± 1.5</t>
  </si>
  <si>
    <t>31.1 ± 1.0</t>
  </si>
  <si>
    <t>29.4 ± 0.6</t>
  </si>
  <si>
    <t>29.0 ± 0.6</t>
  </si>
  <si>
    <t>28.4 ± 0.6</t>
  </si>
  <si>
    <t>26.3 ± 1.5</t>
  </si>
  <si>
    <t>24.3 ± 1.5</t>
  </si>
  <si>
    <t>23.2 ± 1.3</t>
  </si>
  <si>
    <t>4.4 ± 1.2</t>
  </si>
  <si>
    <t>5.1 ± 1.1</t>
  </si>
  <si>
    <t>2.9 ± 1.3</t>
  </si>
  <si>
    <t>3.4 ± 1.7</t>
  </si>
  <si>
    <t>4.2 ± 1.8</t>
  </si>
  <si>
    <t>23.0 ± 1.1</t>
  </si>
  <si>
    <t>25.0 ± 1.1</t>
  </si>
  <si>
    <t>28.1 ± 1.1</t>
  </si>
  <si>
    <t>29.8 ± 1.1</t>
  </si>
  <si>
    <t>34.5 ± 2.0</t>
  </si>
  <si>
    <t>35.2 ± 1.6</t>
  </si>
  <si>
    <t>31.0 ± 1.2</t>
  </si>
  <si>
    <t>30.7 ± 0.5</t>
  </si>
  <si>
    <t>29.0 ± 0.8</t>
  </si>
  <si>
    <t>27.6 ± 1.0</t>
  </si>
  <si>
    <t>26.0 ± 1.2</t>
  </si>
  <si>
    <t>24.8 ± 1.7</t>
  </si>
  <si>
    <t>3.7 ± 0.4</t>
  </si>
  <si>
    <t>4.4 ± 0.5</t>
  </si>
  <si>
    <t>4.0 ± 0.5</t>
  </si>
  <si>
    <t>6.7 ± 1.5</t>
  </si>
  <si>
    <t>8.1 ± 1.6</t>
  </si>
  <si>
    <t>7.3 ± 0.9</t>
  </si>
  <si>
    <t>21.9 ± 1.2</t>
  </si>
  <si>
    <t>24.4 ± 1.3</t>
  </si>
  <si>
    <t>27.9 ± 1.7</t>
  </si>
  <si>
    <t>34.2 ± 1.4</t>
  </si>
  <si>
    <t>31.5 ± 1.2</t>
  </si>
  <si>
    <t>29.5 ± 0.4</t>
  </si>
  <si>
    <t>28.7 ± 0.5</t>
  </si>
  <si>
    <t>28.5 ± 0.8</t>
  </si>
  <si>
    <t>26.7 ± 1.7</t>
  </si>
  <si>
    <t>24.2 ± 1.4</t>
  </si>
  <si>
    <t>23.2 ± 1.5</t>
  </si>
  <si>
    <t>3.0 ± 0.6</t>
  </si>
  <si>
    <t>4.0 ± 1.0</t>
  </si>
  <si>
    <t>5.2 ± 1.4</t>
  </si>
  <si>
    <t>7.1 ± 1.4</t>
  </si>
  <si>
    <t>8.3 ± 1.2</t>
  </si>
  <si>
    <t>7.2 ± 0.8</t>
  </si>
  <si>
    <t>23.1 ± 1.0</t>
  </si>
  <si>
    <t>26.1 ± 1.4</t>
  </si>
  <si>
    <t>29.7 ± 1.8</t>
  </si>
  <si>
    <t>33.1 ± 1.6</t>
  </si>
  <si>
    <t>35.3 ± 1.3</t>
  </si>
  <si>
    <t>32.2 ± 1.6</t>
  </si>
  <si>
    <t>29.2 ± 0.7</t>
  </si>
  <si>
    <t>28.2 ± 0.5</t>
  </si>
  <si>
    <t>28.9 ± 0.9</t>
  </si>
  <si>
    <t>25.2 ± 1.3</t>
  </si>
  <si>
    <t>2.8 ± 0.3</t>
  </si>
  <si>
    <t>4.0 ± 0.9</t>
  </si>
  <si>
    <t>6.0 ± 1.0</t>
  </si>
  <si>
    <t>6.2 ± 1.2</t>
  </si>
  <si>
    <t>6.8 ± 1.1</t>
  </si>
  <si>
    <t>6.2 ± 0.9</t>
  </si>
  <si>
    <t>4.8 ± 2.3</t>
  </si>
  <si>
    <t>5.0 ± 3.5</t>
  </si>
  <si>
    <t>23.3 ± 1.0</t>
  </si>
  <si>
    <t>27.4 ± 1.3</t>
  </si>
  <si>
    <t>30.5 ± 1.4</t>
  </si>
  <si>
    <t>33.9 ± 1.2</t>
  </si>
  <si>
    <t>32.2 ± 0.3</t>
  </si>
  <si>
    <t>31.6 ± 0.6</t>
  </si>
  <si>
    <t>30.7 ± 0.7</t>
  </si>
  <si>
    <t>26.5 ± 0.9</t>
  </si>
  <si>
    <t>6.0 ± 0.9</t>
  </si>
  <si>
    <t>6.2 ± 1.1</t>
  </si>
  <si>
    <t>6.4 ± 1.2</t>
  </si>
  <si>
    <t>7.2 ± 1.2</t>
  </si>
  <si>
    <t>5.0 ± 2.4</t>
  </si>
  <si>
    <t>5.7 ± 3.5</t>
  </si>
  <si>
    <t>4.5 ± 1.6</t>
  </si>
  <si>
    <t>23.7 ± 0.7</t>
  </si>
  <si>
    <t>25.1 ± 0.9</t>
  </si>
  <si>
    <t>29.7 ± 1.0</t>
  </si>
  <si>
    <t>33.8 ± 2.1</t>
  </si>
  <si>
    <t>34.1 ± 1.2</t>
  </si>
  <si>
    <t>32.1 ± 0.4</t>
  </si>
  <si>
    <t>31.4 ± 0.5</t>
  </si>
  <si>
    <t>30.1 ± 0.8</t>
  </si>
  <si>
    <t>28.9 ± 1.6</t>
  </si>
  <si>
    <t>26.6 ± 0.9</t>
  </si>
  <si>
    <t>25.2 ± 1.2</t>
  </si>
  <si>
    <t>4.3 ± 1.1</t>
  </si>
  <si>
    <t>4.7 ± 1.2</t>
  </si>
  <si>
    <t>3.6 ± 2.0</t>
  </si>
  <si>
    <t>4.4 ± 1.5</t>
  </si>
  <si>
    <t>22.8 ± 1.0</t>
  </si>
  <si>
    <t>24.9 ± 1.2</t>
  </si>
  <si>
    <t>29.4 ± 1.1</t>
  </si>
  <si>
    <t>34.0 ± 1.9</t>
  </si>
  <si>
    <t>34.8 ± 1.7</t>
  </si>
  <si>
    <t>30.2 ± 0.5</t>
  </si>
  <si>
    <t>24.5 ± 1.8</t>
  </si>
  <si>
    <t>5.8 ± 1.3</t>
  </si>
  <si>
    <t>6.4 ± 1.5</t>
  </si>
  <si>
    <t>5.4 ± 1.8</t>
  </si>
  <si>
    <t>4.4 ± 2.7</t>
  </si>
  <si>
    <t>4.3 ± 2.5</t>
  </si>
  <si>
    <t>22.1 ± 0.9</t>
  </si>
  <si>
    <t>24.1 ± 0.9</t>
  </si>
  <si>
    <t>26.9 ± 0.9</t>
  </si>
  <si>
    <t>31.2 ± 1.3</t>
  </si>
  <si>
    <t>32.6 ± 2.0</t>
  </si>
  <si>
    <t>29.9 ± 1.2</t>
  </si>
  <si>
    <t>30.2 ± 0.8</t>
  </si>
  <si>
    <t>27.6 ± 1.2</t>
  </si>
  <si>
    <t>25.3 ± 1.1</t>
  </si>
  <si>
    <t>23.2 ± 1.6</t>
  </si>
  <si>
    <t>4.8 ± 1.2</t>
  </si>
  <si>
    <t>5.5 ± 1.2</t>
  </si>
  <si>
    <t>5.8 ± 1.0</t>
  </si>
  <si>
    <t>2.9 ± 1.2</t>
  </si>
  <si>
    <t>3.3 ± 1.5</t>
  </si>
  <si>
    <t>28.4 ± 1.0</t>
  </si>
  <si>
    <t>30.5 ± 1.2</t>
  </si>
  <si>
    <t>35.0 ± 1.8</t>
  </si>
  <si>
    <t>35.3 ± 1.6</t>
  </si>
  <si>
    <t>31.7 ± 1.0</t>
  </si>
  <si>
    <t>30.9 ± 0.6</t>
  </si>
  <si>
    <t>29.2 ± 0.8</t>
  </si>
  <si>
    <t>24.5 ± 1.7</t>
  </si>
  <si>
    <t>4.5 ± 0.9</t>
  </si>
  <si>
    <t>4.6 ± 1.3</t>
  </si>
  <si>
    <t>6.0 ± 1.4</t>
  </si>
  <si>
    <t>6.4 ± 1.6</t>
  </si>
  <si>
    <t>6.2 ± 1.3</t>
  </si>
  <si>
    <t>6.5 ± 1.9</t>
  </si>
  <si>
    <t>5.6 ± 1.6</t>
  </si>
  <si>
    <t>4.8 ± 2.6</t>
  </si>
  <si>
    <t>5.5 ± 3.4</t>
  </si>
  <si>
    <t>5.7 ± 1.9</t>
  </si>
  <si>
    <t>22.9 ± 0.7</t>
  </si>
  <si>
    <t>24.5 ± 0.9</t>
  </si>
  <si>
    <t>28.4 ± 1.2</t>
  </si>
  <si>
    <t>30.9 ± 1.4</t>
  </si>
  <si>
    <t>32.0 ± 1.5</t>
  </si>
  <si>
    <t>29.8 ± 1.0</t>
  </si>
  <si>
    <t>30.0 ± 0.6</t>
  </si>
  <si>
    <t>28.6 ± 0.6</t>
  </si>
  <si>
    <t>25.8 ± 0.9</t>
  </si>
  <si>
    <t>23.8 ± 1.3</t>
  </si>
  <si>
    <t>5.4 ± 1.3</t>
  </si>
  <si>
    <t>3.8 ± 2.2</t>
  </si>
  <si>
    <t>4.0 ± 2.3</t>
  </si>
  <si>
    <t>22.0 ± 0.9</t>
  </si>
  <si>
    <t>24.1 ± 1.1</t>
  </si>
  <si>
    <t>32.1 ± 1.9</t>
  </si>
  <si>
    <t>33.1 ± 2.0</t>
  </si>
  <si>
    <t>28.4 ± 0.7</t>
  </si>
  <si>
    <t>3.0 ± 1.0</t>
  </si>
  <si>
    <t>3.3 ± 2.3</t>
  </si>
  <si>
    <t>3.0 ± 1.6</t>
  </si>
  <si>
    <t>2.4 ± 1.2</t>
  </si>
  <si>
    <t>2.5 ± 1.0</t>
  </si>
  <si>
    <t>2.2 ± 0.8</t>
  </si>
  <si>
    <t>2.8 ± 1.1</t>
  </si>
  <si>
    <t>17.8 ± 1.3</t>
  </si>
  <si>
    <t>21.7 ± 1.5</t>
  </si>
  <si>
    <t>25.4 ± 1.6</t>
  </si>
  <si>
    <t>27.4 ± 1.7</t>
  </si>
  <si>
    <t>28.2 ± 2.2</t>
  </si>
  <si>
    <t>29.9 ± 1.5</t>
  </si>
  <si>
    <t>30.1 ± 1.2</t>
  </si>
  <si>
    <t>20.8 ± 1.2</t>
  </si>
  <si>
    <t>18.0 ± 1.5</t>
  </si>
  <si>
    <t>1.7 ± 0.4</t>
  </si>
  <si>
    <t>2.4 ± 0.9</t>
  </si>
  <si>
    <t>2.7 ± 1.0</t>
  </si>
  <si>
    <t>3.1 ± 2.3</t>
  </si>
  <si>
    <t>2.8 ± 1.6</t>
  </si>
  <si>
    <t>2.2 ± 0.9</t>
  </si>
  <si>
    <t>2.3 ± 0.9</t>
  </si>
  <si>
    <t>2.0 ± 0.7</t>
  </si>
  <si>
    <t>2.0 ± 0.9</t>
  </si>
  <si>
    <t>1.8 ± 0.3</t>
  </si>
  <si>
    <t>1.6 ± 0.3</t>
  </si>
  <si>
    <t>18.3 ± 1.4</t>
  </si>
  <si>
    <t>22.0 ± 1.4</t>
  </si>
  <si>
    <t>25.6 ± 1.6</t>
  </si>
  <si>
    <t>27.8 ± 2.0</t>
  </si>
  <si>
    <t>30.4 ± 1.5</t>
  </si>
  <si>
    <t>30.7 ± 1.3</t>
  </si>
  <si>
    <t>30.7 ± 1.1</t>
  </si>
  <si>
    <t>29.3 ± 1.2</t>
  </si>
  <si>
    <t>21.1 ± 1.2</t>
  </si>
  <si>
    <t>18.7 ± 1.6</t>
  </si>
  <si>
    <t>3.8 ± 2.7</t>
  </si>
  <si>
    <t>3.6 ± 1.7</t>
  </si>
  <si>
    <t>2.6 ± 1.0</t>
  </si>
  <si>
    <t>3.0 ± 1.3</t>
  </si>
  <si>
    <t>18.5 ± 1.3</t>
  </si>
  <si>
    <t>22.1 ± 1.4</t>
  </si>
  <si>
    <t>25.7 ± 1.6</t>
  </si>
  <si>
    <t>28.1 ± 1.8</t>
  </si>
  <si>
    <t>29.3 ± 2.2</t>
  </si>
  <si>
    <t>30.9 ± 1.2</t>
  </si>
  <si>
    <t>30.8 ± 1.4</t>
  </si>
  <si>
    <t>29.2 ± 1.3</t>
  </si>
  <si>
    <t>24.6 ± 1.6</t>
  </si>
  <si>
    <t>21.4 ± 1.2</t>
  </si>
  <si>
    <t>2.0 ± 0.6</t>
  </si>
  <si>
    <t>2.0 ± 0.3</t>
  </si>
  <si>
    <t>2.7 ± 1.4</t>
  </si>
  <si>
    <t>2.7 ± 1.2</t>
  </si>
  <si>
    <t>2.2 ± 0.6</t>
  </si>
  <si>
    <t>1.9 ± 0.5</t>
  </si>
  <si>
    <t>1.9 ± 0.8</t>
  </si>
  <si>
    <t>1.7 ± 0.3</t>
  </si>
  <si>
    <t>17.6 ± 1.3</t>
  </si>
  <si>
    <t>21.1 ± 1.3</t>
  </si>
  <si>
    <t>24.8 ± 1.6</t>
  </si>
  <si>
    <t>26.3 ± 2.0</t>
  </si>
  <si>
    <t>28.5 ± 1.9</t>
  </si>
  <si>
    <t>29.7 ± 1.6</t>
  </si>
  <si>
    <t>30.5 ± 1.6</t>
  </si>
  <si>
    <t>23.8 ± 1.7</t>
  </si>
  <si>
    <t>18.1 ± 1.5</t>
  </si>
  <si>
    <t>2.5 ± 0.3</t>
  </si>
  <si>
    <t>3.0 ± 2.2</t>
  </si>
  <si>
    <t>2.3 ± 1.5</t>
  </si>
  <si>
    <t>2.1 ± 1.2</t>
  </si>
  <si>
    <t>2.0 ± 1.0</t>
  </si>
  <si>
    <t>1.8 ± 0.7</t>
  </si>
  <si>
    <t>17.8 ± 1.6</t>
  </si>
  <si>
    <t>21.9 ± 1.9</t>
  </si>
  <si>
    <t>25.2 ± 1.4</t>
  </si>
  <si>
    <t>27.4 ± 1.8</t>
  </si>
  <si>
    <t>27.6 ± 1.1</t>
  </si>
  <si>
    <t>24.4 ± 1.9</t>
  </si>
  <si>
    <t>21.0 ± 1.0</t>
  </si>
  <si>
    <t>18.8 ± 1.7</t>
  </si>
  <si>
    <t>3.8 ± 0.9</t>
  </si>
  <si>
    <t>4.4 ± 1.4</t>
  </si>
  <si>
    <t>4.3 ± 1.8</t>
  </si>
  <si>
    <t>3.1 ± 1.5</t>
  </si>
  <si>
    <t>2.5 ± 1.5</t>
  </si>
  <si>
    <t>2.6 ± 1.1</t>
  </si>
  <si>
    <t>17.3 ± 1.3</t>
  </si>
  <si>
    <t>22.7 ± 2.1</t>
  </si>
  <si>
    <t>27.7 ± 2.1</t>
  </si>
  <si>
    <t>33.0 ± 2.3</t>
  </si>
  <si>
    <t>36.4 ± 2.0</t>
  </si>
  <si>
    <t>36.9 ± 3.3</t>
  </si>
  <si>
    <t>32.7 ± 2.1</t>
  </si>
  <si>
    <t>30.2 ± 1.0</t>
  </si>
  <si>
    <t>29.9 ± 1.0</t>
  </si>
  <si>
    <t>25.4 ± 1.9</t>
  </si>
  <si>
    <t>22.7 ± 1.8</t>
  </si>
  <si>
    <t>17.9 ± 1.8</t>
  </si>
  <si>
    <t>4.2 ± 1.6</t>
  </si>
  <si>
    <t>4.3 ± 0.8</t>
  </si>
  <si>
    <t>4.3 ± 1.9</t>
  </si>
  <si>
    <t>3.1 ± 1.6</t>
  </si>
  <si>
    <t>2.6 ± 1.4</t>
  </si>
  <si>
    <t>2.1 ± 0.5</t>
  </si>
  <si>
    <t>15.6 ± 1.2</t>
  </si>
  <si>
    <t>20.7 ± 1.9</t>
  </si>
  <si>
    <t>26.0 ± 2.4</t>
  </si>
  <si>
    <t>31.6 ± 2.1</t>
  </si>
  <si>
    <t>34.7 ± 2.4</t>
  </si>
  <si>
    <t>35.7 ± 2.7</t>
  </si>
  <si>
    <t>32.8 ± 1.9</t>
  </si>
  <si>
    <t>31.1 ± 1.2</t>
  </si>
  <si>
    <t>30.2 ± 0.7</t>
  </si>
  <si>
    <t>25.2 ± 2.1</t>
  </si>
  <si>
    <t>21.7 ± 1.7</t>
  </si>
  <si>
    <t>17.1 ± 2.1</t>
  </si>
  <si>
    <t>4.4 ± 2.1</t>
  </si>
  <si>
    <t>2.6 ± 1.5</t>
  </si>
  <si>
    <t>2.3 ± 1.1</t>
  </si>
  <si>
    <t>1.9 ± 0.6</t>
  </si>
  <si>
    <t>16.2 ± 1.2</t>
  </si>
  <si>
    <t>21.4 ± 1.9</t>
  </si>
  <si>
    <t>26.8 ± 2.3</t>
  </si>
  <si>
    <t>32.5 ± 2.1</t>
  </si>
  <si>
    <t>35.9 ± 2.3</t>
  </si>
  <si>
    <t>36.9 ± 3.2</t>
  </si>
  <si>
    <t>33.3 ± 2.0</t>
  </si>
  <si>
    <t>30.3 ± 0.8</t>
  </si>
  <si>
    <t>25.6 ± 2.1</t>
  </si>
  <si>
    <t>17.5 ± 2.0</t>
  </si>
  <si>
    <t>4.3 ± 0.9</t>
  </si>
  <si>
    <t>3.1 ± 1.4</t>
  </si>
  <si>
    <t>13.6 ± 2.0</t>
  </si>
  <si>
    <t>17.8 ± 3.1</t>
  </si>
  <si>
    <t>22.9 ± 2.5</t>
  </si>
  <si>
    <t>30.0 ± 2.5</t>
  </si>
  <si>
    <t>36.7 ± 1.1</t>
  </si>
  <si>
    <t>32.3 ± 2.2</t>
  </si>
  <si>
    <t>31.0 ± 1.1</t>
  </si>
  <si>
    <t>28.4 ± 1.7</t>
  </si>
  <si>
    <t>19.9 ± 1.4</t>
  </si>
  <si>
    <t>13.6 ± 1.9</t>
  </si>
  <si>
    <t>3.0 ± 1.9</t>
  </si>
  <si>
    <t>19.0 ± 1.3</t>
  </si>
  <si>
    <t>24.2 ± 1.8</t>
  </si>
  <si>
    <t>32.4 ± 2.6</t>
  </si>
  <si>
    <t>35.7 ± 1.5</t>
  </si>
  <si>
    <t>35.1 ± 2.6</t>
  </si>
  <si>
    <t>29.6 ± 2.3</t>
  </si>
  <si>
    <t>22.6 ± 1.5</t>
  </si>
  <si>
    <t>19.0 ± 1.9</t>
  </si>
  <si>
    <t>5.0 ± 1.3</t>
  </si>
  <si>
    <t>5.4 ± 1.4</t>
  </si>
  <si>
    <t>19.8 ± 1.2</t>
  </si>
  <si>
    <t>25.3 ± 1.7</t>
  </si>
  <si>
    <t>29.8 ± 1.5</t>
  </si>
  <si>
    <t>33.8 ± 2.2</t>
  </si>
  <si>
    <t>37.0 ± 1.1</t>
  </si>
  <si>
    <t>35.7 ± 2.4</t>
  </si>
  <si>
    <t>28.8 ± 2.2</t>
  </si>
  <si>
    <t>27.6 ± 1.5</t>
  </si>
  <si>
    <t>23.7 ± 1.7</t>
  </si>
  <si>
    <t>20.5 ± 2.4</t>
  </si>
  <si>
    <t>4.4 ± 0.7</t>
  </si>
  <si>
    <t>5.5 ± 1.1</t>
  </si>
  <si>
    <t>4.8 ± 1.0</t>
  </si>
  <si>
    <t>4.3 ± 1.0</t>
  </si>
  <si>
    <t>21.0 ± 1.9</t>
  </si>
  <si>
    <t>24.7 ± 2.5</t>
  </si>
  <si>
    <t>29.0 ± 2.2</t>
  </si>
  <si>
    <t>33.2 ± 1.7</t>
  </si>
  <si>
    <t>33.7 ± 1.6</t>
  </si>
  <si>
    <t>32.9 ± 1.9</t>
  </si>
  <si>
    <t>29.8 ± 1.2</t>
  </si>
  <si>
    <t>27.5 ± 0.9</t>
  </si>
  <si>
    <t>28.4 ± 1.6</t>
  </si>
  <si>
    <t>28.5 ± 1.1</t>
  </si>
  <si>
    <t>26.6 ± 1.3</t>
  </si>
  <si>
    <t>21.8 ± 2.5</t>
  </si>
  <si>
    <t>3.6 ± 0.7</t>
  </si>
  <si>
    <t>6.1 ± 1.7</t>
  </si>
  <si>
    <t>7.7 ± 1.7</t>
  </si>
  <si>
    <t>8.2 ± 1.2</t>
  </si>
  <si>
    <t>7.9 ± 1.6</t>
  </si>
  <si>
    <t>23.9 ± 1.7</t>
  </si>
  <si>
    <t>25.8 ± 2.0</t>
  </si>
  <si>
    <t>28.0 ± 1.8</t>
  </si>
  <si>
    <t>30.3 ± 1.5</t>
  </si>
  <si>
    <t>29.5 ± 0.9</t>
  </si>
  <si>
    <t>27.8 ± 0.6</t>
  </si>
  <si>
    <t>26.7 ± 0.5</t>
  </si>
  <si>
    <t>27.3 ± 1.5</t>
  </si>
  <si>
    <t>29.1 ± 0.9</t>
  </si>
  <si>
    <t>28.1 ± 0.9</t>
  </si>
  <si>
    <t>24.6 ± 2.1</t>
  </si>
  <si>
    <t>2.8 ± 0.5</t>
  </si>
  <si>
    <t>6.1 ± 1.3</t>
  </si>
  <si>
    <t>4.7 ± 1.0</t>
  </si>
  <si>
    <t>21.8 ± 2.1</t>
  </si>
  <si>
    <t>25.4 ± 2.5</t>
  </si>
  <si>
    <t>29.4 ± 2.2</t>
  </si>
  <si>
    <t>33.0 ± 1.4</t>
  </si>
  <si>
    <t>32.9 ± 1.7</t>
  </si>
  <si>
    <t>31.7 ± 2.0</t>
  </si>
  <si>
    <t>28.3 ± 1.0</t>
  </si>
  <si>
    <t>26.8 ± 0.9</t>
  </si>
  <si>
    <t>27.6 ± 1.6</t>
  </si>
  <si>
    <t>22.5 ± 2.7</t>
  </si>
  <si>
    <t>4.5 ± 1.2</t>
  </si>
  <si>
    <t>5.0 ± 1.1</t>
  </si>
  <si>
    <t>4.9 ± 0.8</t>
  </si>
  <si>
    <t>5.3 ± 1.0</t>
  </si>
  <si>
    <t>4.0 ± 1.3</t>
  </si>
  <si>
    <t>0.7 ± 2.4</t>
  </si>
  <si>
    <t>1.7 ± 2.8</t>
  </si>
  <si>
    <t>6.5 ± 2.6</t>
  </si>
  <si>
    <t>11.5 ± 2.5</t>
  </si>
  <si>
    <t>14.9 ± 1.8</t>
  </si>
  <si>
    <t>18.0 ± 1.2</t>
  </si>
  <si>
    <t>16.0 ± 1.2</t>
  </si>
  <si>
    <t>15.6 ± 0.8</t>
  </si>
  <si>
    <t>13.3 ± 1.7</t>
  </si>
  <si>
    <t>7.1 ± 1.5</t>
  </si>
  <si>
    <t>0.7 ± 2.0</t>
  </si>
  <si>
    <t>4.2 ± 0.7</t>
  </si>
  <si>
    <t>4.7 ± 1.1</t>
  </si>
  <si>
    <t>3.4 ± 1.4</t>
  </si>
  <si>
    <t>14.7 ± 2.0</t>
  </si>
  <si>
    <t>18.5 ± 3.0</t>
  </si>
  <si>
    <t>23.1 ± 2.4</t>
  </si>
  <si>
    <t>29.3 ± 2.5</t>
  </si>
  <si>
    <t>33.2 ± 1.9</t>
  </si>
  <si>
    <t>35.0 ± 1.3</t>
  </si>
  <si>
    <t>30.5 ± 2.2</t>
  </si>
  <si>
    <t>29.5 ± 1.2</t>
  </si>
  <si>
    <t>22.3 ± 1.6</t>
  </si>
  <si>
    <t>19.6 ± 1.2</t>
  </si>
  <si>
    <t>14.1 ± 1.6</t>
  </si>
  <si>
    <t>4.4 ± 0.8</t>
  </si>
  <si>
    <t>4.6 ± 0.6</t>
  </si>
  <si>
    <t>4.7 ± 0.7</t>
  </si>
  <si>
    <t>4.9 ± 0.7</t>
  </si>
  <si>
    <t>13.0 ± 2.0</t>
  </si>
  <si>
    <t>16.3 ± 3.0</t>
  </si>
  <si>
    <t>20.5 ± 2.3</t>
  </si>
  <si>
    <t>26.1 ± 2.5</t>
  </si>
  <si>
    <t>30.0 ± 1.9</t>
  </si>
  <si>
    <t>31.7 ± 1.4</t>
  </si>
  <si>
    <t>27.6 ± 1.9</t>
  </si>
  <si>
    <t>26.5 ± 1.2</t>
  </si>
  <si>
    <t>24.6 ± 1.3</t>
  </si>
  <si>
    <t>19.6 ± 1.5</t>
  </si>
  <si>
    <t>17.1 ± 1.1</t>
  </si>
  <si>
    <t>12.0 ± 1.5</t>
  </si>
  <si>
    <t>5.1 ± 0.6</t>
  </si>
  <si>
    <t>5.3 ± 0.7</t>
  </si>
  <si>
    <t>5.6 ± 0.6</t>
  </si>
  <si>
    <t>4.3 ± 0.5</t>
  </si>
  <si>
    <t>2.8 ± 0.4</t>
  </si>
  <si>
    <t>4.2 ± 0.5</t>
  </si>
  <si>
    <t>10.5 ± 1.9</t>
  </si>
  <si>
    <t>13.1 ± 2.7</t>
  </si>
  <si>
    <t>17.5 ± 2.3</t>
  </si>
  <si>
    <t>23.0 ± 2.8</t>
  </si>
  <si>
    <t>26.8 ± 2.1</t>
  </si>
  <si>
    <t>22.8 ± 1.4</t>
  </si>
  <si>
    <t>17.0 ± 1.6</t>
  </si>
  <si>
    <t>14.4 ± 1.4</t>
  </si>
  <si>
    <t>10.0 ± 1.6</t>
  </si>
  <si>
    <t>4.5 ± 1.0</t>
  </si>
  <si>
    <t>4.6 ± 1.1</t>
  </si>
  <si>
    <t>4.6 ± 1.2</t>
  </si>
  <si>
    <t>3.5 ± 1.0</t>
  </si>
  <si>
    <t>3.9 ± 0.9</t>
  </si>
  <si>
    <t>14.9 ± 1.9</t>
  </si>
  <si>
    <t>17.3 ± 3.4</t>
  </si>
  <si>
    <t>23.1 ± 2.8</t>
  </si>
  <si>
    <t>29.6 ± 2.7</t>
  </si>
  <si>
    <t>33.6 ± 2.1</t>
  </si>
  <si>
    <t>37.1 ± 1.4</t>
  </si>
  <si>
    <t>33.2 ± 2.4</t>
  </si>
  <si>
    <t>32.4 ± 1.7</t>
  </si>
  <si>
    <t>29.6 ± 2.4</t>
  </si>
  <si>
    <t>23.4 ± 1.8</t>
  </si>
  <si>
    <t>19.9 ± 1.5</t>
  </si>
  <si>
    <t>14.4 ± 1.8</t>
  </si>
  <si>
    <t>3.1 ± 1.3</t>
  </si>
  <si>
    <t>2.8 ± 1.0</t>
  </si>
  <si>
    <t>2.7 ± 1.1</t>
  </si>
  <si>
    <t>1.5 ± 1.9</t>
  </si>
  <si>
    <t>3.2 ± 2.9</t>
  </si>
  <si>
    <t>7.9 ± 2.8</t>
  </si>
  <si>
    <t>12.8 ± 2.7</t>
  </si>
  <si>
    <t>16.2 ± 2.4</t>
  </si>
  <si>
    <t>20.6 ± 2.0</t>
  </si>
  <si>
    <t>21.0 ± 2.2</t>
  </si>
  <si>
    <t>20.4 ± 1.4</t>
  </si>
  <si>
    <t>16.8 ± 2.6</t>
  </si>
  <si>
    <t>9.5 ± 2.1</t>
  </si>
  <si>
    <t>5.9 ± 1.8</t>
  </si>
  <si>
    <t>2.0 ± 1.9</t>
  </si>
  <si>
    <t>3.8 ± 1.5</t>
  </si>
  <si>
    <t>3.2 ± 1.6</t>
  </si>
  <si>
    <t>2.5 ± 1.3</t>
  </si>
  <si>
    <t>2.7 ± 1.3</t>
  </si>
  <si>
    <t>18.1 ± 1.4</t>
  </si>
  <si>
    <t>24.3 ± 2.1</t>
  </si>
  <si>
    <t>28.3 ± 1.7</t>
  </si>
  <si>
    <t>32.0 ± 2.6</t>
  </si>
  <si>
    <t>34.2 ± 2.8</t>
  </si>
  <si>
    <t>34.9 ± 3.9</t>
  </si>
  <si>
    <t>28.9 ± 1.0</t>
  </si>
  <si>
    <t>28.6 ± 1.1</t>
  </si>
  <si>
    <t>24.9 ± 1.8</t>
  </si>
  <si>
    <t>22.5 ± 1.7</t>
  </si>
  <si>
    <t>6.2 ± 1.6</t>
  </si>
  <si>
    <t>7.7 ± 1.4</t>
  </si>
  <si>
    <t>7.0 ± 0.9</t>
  </si>
  <si>
    <t>3.4 ± 1.2</t>
  </si>
  <si>
    <t>4.5 ± 1.9</t>
  </si>
  <si>
    <t>19.8 ± 1.3</t>
  </si>
  <si>
    <t>22.1 ± 1.2</t>
  </si>
  <si>
    <t>27.6 ± 2.0</t>
  </si>
  <si>
    <t>25.0 ± 1.0</t>
  </si>
  <si>
    <t>23.1 ± 0.4</t>
  </si>
  <si>
    <t>22.8 ± 0.4</t>
  </si>
  <si>
    <t>23.6 ± 1.0</t>
  </si>
  <si>
    <t>22.9 ± 1.1</t>
  </si>
  <si>
    <t>21.7 ± 1.3</t>
  </si>
  <si>
    <t>3.9 ± 1.1</t>
  </si>
  <si>
    <t>7.0 ± 1.0</t>
  </si>
  <si>
    <t>6.3 ± 0.9</t>
  </si>
  <si>
    <t>3.3 ± 1.2</t>
  </si>
  <si>
    <t>3.5 ± 1.8</t>
  </si>
  <si>
    <t>29.1 ± 1.3</t>
  </si>
  <si>
    <t>25.9 ± 1.1</t>
  </si>
  <si>
    <t>23.8 ± 0.4</t>
  </si>
  <si>
    <t>23.9 ± 1.2</t>
  </si>
  <si>
    <t>23.2 ± 1.7</t>
  </si>
  <si>
    <t>6.6 ± 1.5</t>
  </si>
  <si>
    <t>7.1 ± 1.2</t>
  </si>
  <si>
    <t>6.1 ± 0.9</t>
  </si>
  <si>
    <t>30.4 ± 1.7</t>
  </si>
  <si>
    <t>33.7 ± 1.5</t>
  </si>
  <si>
    <t>34.4 ± 1.7</t>
  </si>
  <si>
    <t>31.2 ± 2.1</t>
  </si>
  <si>
    <t>26.9 ± 1.4</t>
  </si>
  <si>
    <t>3.3 ± 1.1</t>
  </si>
  <si>
    <t>5.9 ± 1.0</t>
  </si>
  <si>
    <t>6.6 ± 0.8</t>
  </si>
  <si>
    <t>5.9 ± 0.8</t>
  </si>
  <si>
    <t>21.9 ± 1.0</t>
  </si>
  <si>
    <t>25.0 ± 1.7</t>
  </si>
  <si>
    <t>28.0 ± 1.1</t>
  </si>
  <si>
    <t>29.9 ± 1.3</t>
  </si>
  <si>
    <t>25.7 ± 1.5</t>
  </si>
  <si>
    <t>22.7 ± 0.3</t>
  </si>
  <si>
    <t>24.1 ± 1.7</t>
  </si>
  <si>
    <t>24.1 ± 1.4</t>
  </si>
  <si>
    <t>5.5 ± 1.3</t>
  </si>
  <si>
    <t>5.0 ± 0.9</t>
  </si>
  <si>
    <t>3.8 ± 1.7</t>
  </si>
  <si>
    <t>18.2 ± 1.5</t>
  </si>
  <si>
    <t>23.0 ± 1.8</t>
  </si>
  <si>
    <t>27.8 ± 1.8</t>
  </si>
  <si>
    <t>32.8 ± 2.1</t>
  </si>
  <si>
    <t>34.7 ± 1.6</t>
  </si>
  <si>
    <t>32.9 ± 2.9</t>
  </si>
  <si>
    <t>25.6 ± 0.7</t>
  </si>
  <si>
    <t>25.5 ± 1.7</t>
  </si>
  <si>
    <t>22.8 ± 1.5</t>
  </si>
  <si>
    <t>18.9 ± 2.8</t>
  </si>
  <si>
    <t>5.1 ± 0.8</t>
  </si>
  <si>
    <t>6.4 ± 1.4</t>
  </si>
  <si>
    <t>5.7 ± 1.0</t>
  </si>
  <si>
    <t>3.8 ± 1.3</t>
  </si>
  <si>
    <t>18.6 ± 1.5</t>
  </si>
  <si>
    <t>22.9 ± 2.0</t>
  </si>
  <si>
    <t>32.7 ± 1.9</t>
  </si>
  <si>
    <t>33.6 ± 1.8</t>
  </si>
  <si>
    <t>31.5 ± 3.1</t>
  </si>
  <si>
    <t>26.5 ± 1.3</t>
  </si>
  <si>
    <t>24.7 ± 0.6</t>
  </si>
  <si>
    <t>25.1 ± 1.6</t>
  </si>
  <si>
    <t>19.2 ± 3.0</t>
  </si>
  <si>
    <t>3.6 ± 2.1</t>
  </si>
  <si>
    <t>17.0 ± 2.0</t>
  </si>
  <si>
    <t>22.4 ± 2.4</t>
  </si>
  <si>
    <t>33.5 ± 2.2</t>
  </si>
  <si>
    <t>37.3 ± 1.3</t>
  </si>
  <si>
    <t>37.8 ± 1.8</t>
  </si>
  <si>
    <t>33.9 ± 2.6</t>
  </si>
  <si>
    <t>28.9 ± 1.5</t>
  </si>
  <si>
    <t>27.2 ± 1.8</t>
  </si>
  <si>
    <t>22.7 ± 1.7</t>
  </si>
  <si>
    <t>17.6 ± 2.5</t>
  </si>
  <si>
    <t>5.4 ± 0.8</t>
  </si>
  <si>
    <t>6.7 ± 1.4</t>
  </si>
  <si>
    <t>19.1 ± 1.5</t>
  </si>
  <si>
    <t>23.3 ± 2.0</t>
  </si>
  <si>
    <t>32.7 ± 1.8</t>
  </si>
  <si>
    <t>31.0 ± 3.2</t>
  </si>
  <si>
    <t>26.1 ± 1.2</t>
  </si>
  <si>
    <t>24.5 ± 0.7</t>
  </si>
  <si>
    <t>25.1 ± 1.7</t>
  </si>
  <si>
    <t>25.9 ± 1.3</t>
  </si>
  <si>
    <t>23.7 ± 1.3</t>
  </si>
  <si>
    <t>19.5 ± 2.9</t>
  </si>
  <si>
    <t>5.3 ± 1.2</t>
  </si>
  <si>
    <t>4.5 ± 1.3</t>
  </si>
  <si>
    <t>4.0 ± 1.9</t>
  </si>
  <si>
    <t>2.6 ± 0.8</t>
  </si>
  <si>
    <t>23.1 ± 1.9</t>
  </si>
  <si>
    <t>34.0 ± 2.6</t>
  </si>
  <si>
    <t>28.7 ± 2.1</t>
  </si>
  <si>
    <t>26.1 ± 0.8</t>
  </si>
  <si>
    <t>25.6 ± 1.8</t>
  </si>
  <si>
    <t>22.4 ± 1.7</t>
  </si>
  <si>
    <t>18.4 ± 2.6</t>
  </si>
  <si>
    <t>5.7 ± 0.9</t>
  </si>
  <si>
    <t>18.3 ± 1.5</t>
  </si>
  <si>
    <t>22.8 ± 2.1</t>
  </si>
  <si>
    <t>27.8 ± 1.9</t>
  </si>
  <si>
    <t>33.5 ± 1.9</t>
  </si>
  <si>
    <t>31.6 ± 3.1</t>
  </si>
  <si>
    <t>26.6 ± 1.2</t>
  </si>
  <si>
    <t>24.9 ± 0.5</t>
  </si>
  <si>
    <t>25.2 ± 1.5</t>
  </si>
  <si>
    <t>25.8 ± 1.2</t>
  </si>
  <si>
    <t>23.5 ± 1.6</t>
  </si>
  <si>
    <t>19.0 ± 2.9</t>
  </si>
  <si>
    <t>4.9 ± 0.6</t>
  </si>
  <si>
    <t>6.2 ± 1.5</t>
  </si>
  <si>
    <t>3.6 ± 1.6</t>
  </si>
  <si>
    <t>21.8 ± 1.2</t>
  </si>
  <si>
    <t>26.1 ± 1.6</t>
  </si>
  <si>
    <t>31.0 ± 1.5</t>
  </si>
  <si>
    <t>35.3 ± 1.7</t>
  </si>
  <si>
    <t>33.6 ± 2.5</t>
  </si>
  <si>
    <t>26.6 ± 1.8</t>
  </si>
  <si>
    <t>24.4 ± 1.7</t>
  </si>
  <si>
    <t>21.6 ± 2.6</t>
  </si>
  <si>
    <t>21.5 ± 1.3</t>
  </si>
  <si>
    <t>30.8 ± 1.3</t>
  </si>
  <si>
    <t>34.5 ± 1.8</t>
  </si>
  <si>
    <t>36.0 ± 1.9</t>
  </si>
  <si>
    <t>33.8 ± 2.8</t>
  </si>
  <si>
    <t>27.5 ± 2.0</t>
  </si>
  <si>
    <t>26.3 ± 1.3</t>
  </si>
  <si>
    <t>26.9 ± 1.5</t>
  </si>
  <si>
    <t>26.3 ± 1.8</t>
  </si>
  <si>
    <t>23.8 ± 1.5</t>
  </si>
  <si>
    <t>21.3 ± 2.5</t>
  </si>
  <si>
    <t>5.6 ± 0.9</t>
  </si>
  <si>
    <t>6.1 ± 1.0</t>
  </si>
  <si>
    <t>3.4 ± 0.7</t>
  </si>
  <si>
    <t>21.0 ± 1.1</t>
  </si>
  <si>
    <t>24.4 ± 2.0</t>
  </si>
  <si>
    <t>28.8 ± 1.6</t>
  </si>
  <si>
    <t>32.2 ± 1.3</t>
  </si>
  <si>
    <t>31.8 ± 2.1</t>
  </si>
  <si>
    <t>29.3 ± 2.4</t>
  </si>
  <si>
    <t>25.3 ± 1.2</t>
  </si>
  <si>
    <t>24.1 ± 0.6</t>
  </si>
  <si>
    <t>25.6 ± 1.5</t>
  </si>
  <si>
    <t>20.8 ± 2.6</t>
  </si>
  <si>
    <t>5.3 ± 1.3</t>
  </si>
  <si>
    <t>5.3 ± 1.4</t>
  </si>
  <si>
    <t>21.7 ± 1.2</t>
  </si>
  <si>
    <t>26.6 ± 1.4</t>
  </si>
  <si>
    <t>31.4 ± 1.4</t>
  </si>
  <si>
    <t>34.9 ± 1.9</t>
  </si>
  <si>
    <t>37.0 ± 1.4</t>
  </si>
  <si>
    <t>35.5 ± 2.0</t>
  </si>
  <si>
    <t>28.4 ± 2.1</t>
  </si>
  <si>
    <t>26.6 ± 1.9</t>
  </si>
  <si>
    <t>24.7 ± 1.6</t>
  </si>
  <si>
    <t>22.3 ± 2.6</t>
  </si>
  <si>
    <t>4.7 ± 0.6</t>
  </si>
  <si>
    <t>4.9 ± 1.0</t>
  </si>
  <si>
    <t>22.2 ± 1.3</t>
  </si>
  <si>
    <t>25.9 ± 1.9</t>
  </si>
  <si>
    <t>30.7 ± 1.7</t>
  </si>
  <si>
    <t>34.3 ± 1.4</t>
  </si>
  <si>
    <t>32.5 ± 2.2</t>
  </si>
  <si>
    <t>27.6 ± 1.7</t>
  </si>
  <si>
    <t>26.1 ± 1.0</t>
  </si>
  <si>
    <t>27.2 ± 1.6</t>
  </si>
  <si>
    <t>25.4 ± 1.5</t>
  </si>
  <si>
    <t>22.1 ± 2.8</t>
  </si>
  <si>
    <t>5.5 ± 0.9</t>
  </si>
  <si>
    <t>7.0 ± 1.5</t>
  </si>
  <si>
    <t>6.5 ± 1.1</t>
  </si>
  <si>
    <t>5.8 ± 0.9</t>
  </si>
  <si>
    <t>20.9 ± 1.2</t>
  </si>
  <si>
    <t>24.6 ± 1.8</t>
  </si>
  <si>
    <t>29.3 ± 1.5</t>
  </si>
  <si>
    <t>32.9 ± 1.4</t>
  </si>
  <si>
    <t>33.0 ± 2.0</t>
  </si>
  <si>
    <t>30.7 ± 2.5</t>
  </si>
  <si>
    <t>24.9 ± 0.8</t>
  </si>
  <si>
    <t>26.0 ± 1.6</t>
  </si>
  <si>
    <t>21.0 ± 2.6</t>
  </si>
  <si>
    <t>5.0 ± 1.0</t>
  </si>
  <si>
    <t>6.8 ± 1.0</t>
  </si>
  <si>
    <t>21.8 ± 1.1</t>
  </si>
  <si>
    <t>24.7 ± 1.8</t>
  </si>
  <si>
    <t>27.6 ± 1.4</t>
  </si>
  <si>
    <t>30.2 ± 1.4</t>
  </si>
  <si>
    <t>26.0 ± 1.5</t>
  </si>
  <si>
    <t>22.8 ± 0.3</t>
  </si>
  <si>
    <t>24.1 ± 2.0</t>
  </si>
  <si>
    <t>22.5 ± 2.3</t>
  </si>
  <si>
    <t>7.1 ± 1.1</t>
  </si>
  <si>
    <t>29.0 ± 1.6</t>
  </si>
  <si>
    <t>32.8 ± 1.8</t>
  </si>
  <si>
    <t>29.9 ± 2.2</t>
  </si>
  <si>
    <t>25.8 ± 0.8</t>
  </si>
  <si>
    <t>25.3 ± 1.3</t>
  </si>
  <si>
    <t>25.1 ± 1.4</t>
  </si>
  <si>
    <t>23.6 ± 1.6</t>
  </si>
  <si>
    <t>21.2 ± 2.8</t>
  </si>
  <si>
    <t>3.2 ± 0.4</t>
  </si>
  <si>
    <t>5.0 ± 0.8</t>
  </si>
  <si>
    <t>27.3 ± 2.3</t>
  </si>
  <si>
    <t>31.0 ± 1.8</t>
  </si>
  <si>
    <t>28.4 ± 1.5</t>
  </si>
  <si>
    <t>26.6 ± 0.3</t>
  </si>
  <si>
    <t>25.9 ± 0.3</t>
  </si>
  <si>
    <t>26.8 ± 1.9</t>
  </si>
  <si>
    <t>29.3 ± 1.1</t>
  </si>
  <si>
    <t>28.6 ± 1.0</t>
  </si>
  <si>
    <t>25.9 ± 1.8</t>
  </si>
  <si>
    <t>5.4 ± 1.2</t>
  </si>
  <si>
    <t>3.5 ± 2.0</t>
  </si>
  <si>
    <t>2.5 ± 1.1</t>
  </si>
  <si>
    <t>25.0 ± 1.6</t>
  </si>
  <si>
    <t>30.0 ± 1.2</t>
  </si>
  <si>
    <t>34.0 ± 2.0</t>
  </si>
  <si>
    <t>36.7 ± 1.4</t>
  </si>
  <si>
    <t>34.5 ± 2.9</t>
  </si>
  <si>
    <t>27.9 ± 1.9</t>
  </si>
  <si>
    <t>26.7 ± 1.0</t>
  </si>
  <si>
    <t>26.8 ± 1.5</t>
  </si>
  <si>
    <t>26.1 ± 1.8</t>
  </si>
  <si>
    <t>23.6 ± 1.5</t>
  </si>
  <si>
    <t>21.0 ± 2.5</t>
  </si>
  <si>
    <t>5.6 ± 1.1</t>
  </si>
  <si>
    <t>7.1 ± 1.3</t>
  </si>
  <si>
    <t>6.7 ± 0.9</t>
  </si>
  <si>
    <t>23.5 ± 2.3</t>
  </si>
  <si>
    <t>27.0 ± 2.1</t>
  </si>
  <si>
    <t>28.3 ± 1.8</t>
  </si>
  <si>
    <t>22.5 ± 0.4</t>
  </si>
  <si>
    <t>23.6 ± 1.9</t>
  </si>
  <si>
    <t>23.8 ± 1.1</t>
  </si>
  <si>
    <t>20.7 ± 2.4</t>
  </si>
  <si>
    <t>3.8 ± 0.7</t>
  </si>
  <si>
    <t>7.3 ± 1.5</t>
  </si>
  <si>
    <t>7.3 ± 1.1</t>
  </si>
  <si>
    <t>21.0 ± 1.2</t>
  </si>
  <si>
    <t>23.8 ± 1.9</t>
  </si>
  <si>
    <t>26.9 ± 1.9</t>
  </si>
  <si>
    <t>29.6 ± 1.5</t>
  </si>
  <si>
    <t>25.5 ± 1.6</t>
  </si>
  <si>
    <t>23.2 ± 0.5</t>
  </si>
  <si>
    <t>22.3 ± 0.4</t>
  </si>
  <si>
    <t>23.7 ± 2.1</t>
  </si>
  <si>
    <t>21.5 ± 2.4</t>
  </si>
  <si>
    <t>7.3 ± 1.6</t>
  </si>
  <si>
    <t>7.9 ± 1.2</t>
  </si>
  <si>
    <t>3.8 ± 0.6</t>
  </si>
  <si>
    <t>22.9 ± 1.2</t>
  </si>
  <si>
    <t>26.0 ± 2.1</t>
  </si>
  <si>
    <t>33.5 ± 1.3</t>
  </si>
  <si>
    <t>33.2 ± 1.8</t>
  </si>
  <si>
    <t>30.1 ± 1.8</t>
  </si>
  <si>
    <t>26.0 ± 0.4</t>
  </si>
  <si>
    <t>23.4 ± 2.6</t>
  </si>
  <si>
    <t>2.9 ± 1.1</t>
  </si>
  <si>
    <t>2.4 ± 1.1</t>
  </si>
  <si>
    <t>2.1 ± 0.6</t>
  </si>
  <si>
    <t>2.2 ± 0.5</t>
  </si>
  <si>
    <t>2.3 ± 0.4</t>
  </si>
  <si>
    <t>2.1 ± 0.4</t>
  </si>
  <si>
    <t>16.2 ± 1.4</t>
  </si>
  <si>
    <t>23.8 ± 1.8</t>
  </si>
  <si>
    <t>25.2 ± 1.7</t>
  </si>
  <si>
    <t>26.2 ± 1.7</t>
  </si>
  <si>
    <t>26.7 ± 0.9</t>
  </si>
  <si>
    <t>22.2 ± 1.7</t>
  </si>
  <si>
    <t>19.0 ± 1.2</t>
  </si>
  <si>
    <t>16.5 ± 1.5</t>
  </si>
  <si>
    <t>3.2 ± 1.4</t>
  </si>
  <si>
    <t>2.1 ± 0.8</t>
  </si>
  <si>
    <t>11.1 ± 1.5</t>
  </si>
  <si>
    <t>14.8 ± 1.5</t>
  </si>
  <si>
    <t>18.1 ± 1.7</t>
  </si>
  <si>
    <t>19.9 ± 1.3</t>
  </si>
  <si>
    <t>21.2 ± 1.6</t>
  </si>
  <si>
    <t>22.6 ± 0.8</t>
  </si>
  <si>
    <t>21.8 ± 0.7</t>
  </si>
  <si>
    <t>14.1 ± 1.2</t>
  </si>
  <si>
    <t>12.1 ± 1.8</t>
  </si>
  <si>
    <t>1.9 ± 0.3</t>
  </si>
  <si>
    <t>4.2 ± 1.9</t>
  </si>
  <si>
    <t>3.2 ± 1.7</t>
  </si>
  <si>
    <t>20.3 ± 1.0</t>
  </si>
  <si>
    <t>25.0 ± 1.8</t>
  </si>
  <si>
    <t>31.7 ± 2.7</t>
  </si>
  <si>
    <t>34.1 ± 2.5</t>
  </si>
  <si>
    <t>34.6 ± 3.2</t>
  </si>
  <si>
    <t>30.1 ± 1.6</t>
  </si>
  <si>
    <t>23.4 ± 1.5</t>
  </si>
  <si>
    <t>20.0 ± 1.9</t>
  </si>
  <si>
    <t>6.0 ± 1.8</t>
  </si>
  <si>
    <t>5.4 ± 1.9</t>
  </si>
  <si>
    <t>4.5 ± 1.8</t>
  </si>
  <si>
    <t>4.2 ± 2.3</t>
  </si>
  <si>
    <t>3.5 ± 1.5</t>
  </si>
  <si>
    <t>3.7 ± 1.5</t>
  </si>
  <si>
    <t>21.4 ± 1.1</t>
  </si>
  <si>
    <t>28.2 ± 0.9</t>
  </si>
  <si>
    <t>30.0 ± 2.0</t>
  </si>
  <si>
    <t>31.1 ± 2.1</t>
  </si>
  <si>
    <t>33.1 ± 2.9</t>
  </si>
  <si>
    <t>28.6 ± 0.7</t>
  </si>
  <si>
    <t>24.5 ± 1.3</t>
  </si>
  <si>
    <t>20.6 ± 1.9</t>
  </si>
  <si>
    <t>5.4 ± 1.5</t>
  </si>
  <si>
    <t>4.5 ± 1.5</t>
  </si>
  <si>
    <t>3.5 ± 1.6</t>
  </si>
  <si>
    <t>24.9 ± 1.4</t>
  </si>
  <si>
    <t>30.1 ± 1.7</t>
  </si>
  <si>
    <t>32.0 ± 1.8</t>
  </si>
  <si>
    <t>33.6 ± 2.6</t>
  </si>
  <si>
    <t>29.7 ± 1.1</t>
  </si>
  <si>
    <t>23.9 ± 1.4</t>
  </si>
  <si>
    <t>20.9 ± 1.8</t>
  </si>
  <si>
    <t>3.2 ± 1.5</t>
  </si>
  <si>
    <t>3.0 ± 1.7</t>
  </si>
  <si>
    <t>18.4 ± 1.2</t>
  </si>
  <si>
    <t>24.2 ± 1.9</t>
  </si>
  <si>
    <t>28.0 ± 1.6</t>
  </si>
  <si>
    <t>31.9 ± 2.7</t>
  </si>
  <si>
    <t>35.1 ± 2.5</t>
  </si>
  <si>
    <t>35.0 ± 3.5</t>
  </si>
  <si>
    <t>29.8 ± 2.1</t>
  </si>
  <si>
    <t>22.2 ± 1.6</t>
  </si>
  <si>
    <t>18.3 ± 1.9</t>
  </si>
  <si>
    <t>12.3 ± 1.8</t>
  </si>
  <si>
    <t>15.8 ± 3.4</t>
  </si>
  <si>
    <t>21.8 ± 2.8</t>
  </si>
  <si>
    <t>30.2 ± 2.6</t>
  </si>
  <si>
    <t>34.6 ± 1.7</t>
  </si>
  <si>
    <t>38.8 ± 1.1</t>
  </si>
  <si>
    <t>34.1 ± 1.5</t>
  </si>
  <si>
    <t>30.6 ± 2.7</t>
  </si>
  <si>
    <t>23.9 ± 2.2</t>
  </si>
  <si>
    <t>19.8 ± 1.7</t>
  </si>
  <si>
    <t>12.5 ± 2.2</t>
  </si>
  <si>
    <t>12.8 ± 2.1</t>
  </si>
  <si>
    <t>17.0 ± 3.2</t>
  </si>
  <si>
    <t>22.7 ± 2.7</t>
  </si>
  <si>
    <t>30.3 ± 2.7</t>
  </si>
  <si>
    <t>34.5 ± 1.7</t>
  </si>
  <si>
    <t>38.3 ± 1.1</t>
  </si>
  <si>
    <t>34.2 ± 2.4</t>
  </si>
  <si>
    <t>29.8 ± 2.3</t>
  </si>
  <si>
    <t>23.6 ± 2.1</t>
  </si>
  <si>
    <t>19.7 ± 1.7</t>
  </si>
  <si>
    <t>12.7 ± 2.1</t>
  </si>
  <si>
    <t>12.4 ± 2.1</t>
  </si>
  <si>
    <t>16.9 ± 3.2</t>
  </si>
  <si>
    <t>30.4 ± 2.6</t>
  </si>
  <si>
    <t>38.2 ± 1.2</t>
  </si>
  <si>
    <t>29.5 ± 2.2</t>
  </si>
  <si>
    <t>23.5 ± 1.9</t>
  </si>
  <si>
    <t>20.0 ± 1.6</t>
  </si>
  <si>
    <t>12.7 ± 2.2</t>
  </si>
  <si>
    <t>14.3 ± 2.0</t>
  </si>
  <si>
    <t>18.0 ± 3.0</t>
  </si>
  <si>
    <t>23.0 ± 2.4</t>
  </si>
  <si>
    <t>29.3 ± 2.7</t>
  </si>
  <si>
    <t>35.7 ± 1.1</t>
  </si>
  <si>
    <t>31.5 ± 2.0</t>
  </si>
  <si>
    <t>30.5 ± 1.1</t>
  </si>
  <si>
    <t>13.7 ± 1.7</t>
  </si>
  <si>
    <t>14.9 ± 2.1</t>
  </si>
  <si>
    <t>17.6 ± 3.2</t>
  </si>
  <si>
    <t>23.2 ± 2.8</t>
  </si>
  <si>
    <t>29.7 ± 3.0</t>
  </si>
  <si>
    <t>36.8 ± 1.5</t>
  </si>
  <si>
    <t>31.8 ± 1.5</t>
  </si>
  <si>
    <t>23.3 ± 1.8</t>
  </si>
  <si>
    <t>14.4 ± 1.7</t>
  </si>
  <si>
    <t>5.1 ± 1.4</t>
  </si>
  <si>
    <t>15.9 ± 2.1</t>
  </si>
  <si>
    <t>20.6 ± 2.8</t>
  </si>
  <si>
    <t>25.9 ± 2.3</t>
  </si>
  <si>
    <t>32.4 ± 2.5</t>
  </si>
  <si>
    <t>36.0 ± 1.5</t>
  </si>
  <si>
    <t>37.0 ± 1.8</t>
  </si>
  <si>
    <t>34.6 ± 2.0</t>
  </si>
  <si>
    <t>31.7 ± 1.6</t>
  </si>
  <si>
    <t>29.9 ± 1.8</t>
  </si>
  <si>
    <t>26.2 ± 1.8</t>
  </si>
  <si>
    <t>22.0 ± 1.5</t>
  </si>
  <si>
    <t>15.7 ± 2.3</t>
  </si>
  <si>
    <t>16.4 ± 1.9</t>
  </si>
  <si>
    <t>21.4 ± 2.3</t>
  </si>
  <si>
    <t>26.0 ± 2.2</t>
  </si>
  <si>
    <t>32.1 ± 2.3</t>
  </si>
  <si>
    <t>34.9 ± 1.7</t>
  </si>
  <si>
    <t>35.5 ± 2.2</t>
  </si>
  <si>
    <t>33.2 ± 2.0</t>
  </si>
  <si>
    <t>30.6 ± 1.7</t>
  </si>
  <si>
    <t>29.3 ± 1.6</t>
  </si>
  <si>
    <t>22.5 ± 1.3</t>
  </si>
  <si>
    <t>16.5 ± 2.3</t>
  </si>
  <si>
    <t>4.4 ± 1.0</t>
  </si>
  <si>
    <t>6.9 ± 2.0</t>
  </si>
  <si>
    <t>18.3 ± 2.0</t>
  </si>
  <si>
    <t>27.3 ± 2.0</t>
  </si>
  <si>
    <t>33.1 ± 2.5</t>
  </si>
  <si>
    <t>34.5 ± 2.4</t>
  </si>
  <si>
    <t>33.4 ± 1.9</t>
  </si>
  <si>
    <t>30.8 ± 2.1</t>
  </si>
  <si>
    <t>31.5 ± 1.3</t>
  </si>
  <si>
    <t>28.1 ± 1.7</t>
  </si>
  <si>
    <t>24.9 ± 1.6</t>
  </si>
  <si>
    <t>17.8 ± 2.4</t>
  </si>
  <si>
    <t>5.9 ± 1.4</t>
  </si>
  <si>
    <t>3.5 ± 1.4</t>
  </si>
  <si>
    <t>17.5 ± 1.9</t>
  </si>
  <si>
    <t>27.7 ± 2.0</t>
  </si>
  <si>
    <t>33.7 ± 2.3</t>
  </si>
  <si>
    <t>36.4 ± 1.5</t>
  </si>
  <si>
    <t>35.5 ± 2.7</t>
  </si>
  <si>
    <t>27.8 ± 1.4</t>
  </si>
  <si>
    <t>27.0 ± 1.3</t>
  </si>
  <si>
    <t>18.2 ± 2.7</t>
  </si>
  <si>
    <t>6.5 ± 1.4</t>
  </si>
  <si>
    <t>4.9 ± 0.9</t>
  </si>
  <si>
    <t>17.8 ± 2.0</t>
  </si>
  <si>
    <t>22.0 ± 2.2</t>
  </si>
  <si>
    <t>32.4 ± 2.0</t>
  </si>
  <si>
    <t>30.2 ± 2.9</t>
  </si>
  <si>
    <t>24.9 ± 1.3</t>
  </si>
  <si>
    <t>25.2 ± 0.9</t>
  </si>
  <si>
    <t>23.0 ± 1.3</t>
  </si>
  <si>
    <t>17.7 ± 2.4</t>
  </si>
  <si>
    <t>4.0 ± 1.7</t>
  </si>
  <si>
    <t>5.5 ± 1.7</t>
  </si>
  <si>
    <t>6.1 ± 1.2</t>
  </si>
  <si>
    <t>6.5 ± 1.0</t>
  </si>
  <si>
    <t>6.1 ± 0.5</t>
  </si>
  <si>
    <t>4.1 ± 2.1</t>
  </si>
  <si>
    <t>4.3 ± 2.1</t>
  </si>
  <si>
    <t>24.0 ± 1.2</t>
  </si>
  <si>
    <t>30.7 ± 1.0</t>
  </si>
  <si>
    <t>32.1 ± 1.3</t>
  </si>
  <si>
    <t>28.8 ± 0.5</t>
  </si>
  <si>
    <t>28.7 ± 0.7</t>
  </si>
  <si>
    <t>27.6 ± 0.8</t>
  </si>
  <si>
    <t>25.2 ± 1.0</t>
  </si>
  <si>
    <t>5.5 ± 1.5</t>
  </si>
  <si>
    <t>4.6 ± 2.7</t>
  </si>
  <si>
    <t>6.9 ± 0.8</t>
  </si>
  <si>
    <t>6.4 ± 0.7</t>
  </si>
  <si>
    <t>4.7 ± 2.8</t>
  </si>
  <si>
    <t>25.3 ± 0.7</t>
  </si>
  <si>
    <t>26.3 ± 1.0</t>
  </si>
  <si>
    <t>27.9 ± 0.8</t>
  </si>
  <si>
    <t>29.5 ± 0.6</t>
  </si>
  <si>
    <t>28.8 ± 0.4</t>
  </si>
  <si>
    <t>28.6 ± 0.4</t>
  </si>
  <si>
    <t>28.4 ± 0.4</t>
  </si>
  <si>
    <t>28.7 ± 0.4</t>
  </si>
  <si>
    <t>27.3 ± 0.7</t>
  </si>
  <si>
    <t>26.4 ± 0.9</t>
  </si>
  <si>
    <t>7.4 ± 1.3</t>
  </si>
  <si>
    <t>6.4 ± 1.0</t>
  </si>
  <si>
    <t>3.2 ± 1.2</t>
  </si>
  <si>
    <t>21.4 ± 0.9</t>
  </si>
  <si>
    <t>24.8 ± 1.3</t>
  </si>
  <si>
    <t>31.6 ± 1.8</t>
  </si>
  <si>
    <t>31.4 ± 2.0</t>
  </si>
  <si>
    <t>25.5 ± 0.4</t>
  </si>
  <si>
    <t>24.7 ± 1.4</t>
  </si>
  <si>
    <t>23.6 ± 1.4</t>
  </si>
  <si>
    <t>21.8 ± 2.2</t>
  </si>
  <si>
    <t>6.5 ± 1.2</t>
  </si>
  <si>
    <t>23.0 ± 1.0</t>
  </si>
  <si>
    <t>25.7 ± 1.4</t>
  </si>
  <si>
    <t>29.4 ± 1.5</t>
  </si>
  <si>
    <t>32.5 ± 1.8</t>
  </si>
  <si>
    <t>36.3 ± 1.5</t>
  </si>
  <si>
    <t>34.7 ± 1.8</t>
  </si>
  <si>
    <t>28.7 ± 0.9</t>
  </si>
  <si>
    <t>25.4 ± 1.3</t>
  </si>
  <si>
    <t>23.8 ± 2.0</t>
  </si>
  <si>
    <t>3.7 ± 2.6</t>
  </si>
  <si>
    <t>2.3 ± 0.7</t>
  </si>
  <si>
    <t>20.4 ± 2.6</t>
  </si>
  <si>
    <t>26.1 ± 2.2</t>
  </si>
  <si>
    <t>32.9 ± 2.3</t>
  </si>
  <si>
    <t>38.2 ± 1.6</t>
  </si>
  <si>
    <t>32.3 ± 1.4</t>
  </si>
  <si>
    <t>30.2 ± 1.8</t>
  </si>
  <si>
    <t>16.0 ± 2.9</t>
  </si>
  <si>
    <t>4.5 ± 1.4</t>
  </si>
  <si>
    <t>16.4 ± 1.6</t>
  </si>
  <si>
    <t>22.0 ± 2.1</t>
  </si>
  <si>
    <t>27.3 ± 1.9</t>
  </si>
  <si>
    <t>37.3 ± 1.6</t>
  </si>
  <si>
    <t>38.4 ± 2.2</t>
  </si>
  <si>
    <t>26.0 ± 2.3</t>
  </si>
  <si>
    <t>22.6 ± 1.9</t>
  </si>
  <si>
    <t>18.0 ± 2.5</t>
  </si>
  <si>
    <t>4.8 ± 1.3</t>
  </si>
  <si>
    <t>17.0 ± 1.5</t>
  </si>
  <si>
    <t>23.1 ± 2.2</t>
  </si>
  <si>
    <t>32.6 ± 2.5</t>
  </si>
  <si>
    <t>35.9 ± 1.5</t>
  </si>
  <si>
    <t>36.0 ± 2.5</t>
  </si>
  <si>
    <t>31.2 ± 2.3</t>
  </si>
  <si>
    <t>28.5 ± 0.9</t>
  </si>
  <si>
    <t>25.2 ± 2.2</t>
  </si>
  <si>
    <t>22.0 ± 1.9</t>
  </si>
  <si>
    <t>17.6 ± 1.8</t>
  </si>
  <si>
    <t>4.8 ± 1.5</t>
  </si>
  <si>
    <t>2.9 ± 1.9</t>
  </si>
  <si>
    <t>15.1 ± 2.3</t>
  </si>
  <si>
    <t>19.7 ± 2.3</t>
  </si>
  <si>
    <t>24.5 ± 2.2</t>
  </si>
  <si>
    <t>35.5 ± 1.5</t>
  </si>
  <si>
    <t>38.1 ± 1.7</t>
  </si>
  <si>
    <t>34.2 ± 2.3</t>
  </si>
  <si>
    <t>29.4 ± 1.8</t>
  </si>
  <si>
    <t>23.9 ± 2.0</t>
  </si>
  <si>
    <t>15.4 ± 2.1</t>
  </si>
  <si>
    <t>3.6 ± 2.4</t>
  </si>
  <si>
    <t>15.3 ± 1.8</t>
  </si>
  <si>
    <t>20.6 ± 2.4</t>
  </si>
  <si>
    <t>38.2 ± 1.5</t>
  </si>
  <si>
    <t>34.8 ± 2.5</t>
  </si>
  <si>
    <t>30.0 ± 1.8</t>
  </si>
  <si>
    <t>22.4 ± 1.8</t>
  </si>
  <si>
    <t>16.5 ± 2.8</t>
  </si>
  <si>
    <t>4.6 ± 1.5</t>
  </si>
  <si>
    <t>2.8 ± 2.0</t>
  </si>
  <si>
    <t>14.6 ± 2.2</t>
  </si>
  <si>
    <t>19.7 ± 2.7</t>
  </si>
  <si>
    <t>31.0 ± 2.3</t>
  </si>
  <si>
    <t>35.0 ± 1.5</t>
  </si>
  <si>
    <t>37.8 ± 1.5</t>
  </si>
  <si>
    <t>33.8 ± 2.6</t>
  </si>
  <si>
    <t>31.5 ± 1.6</t>
  </si>
  <si>
    <t>29.3 ± 1.9</t>
  </si>
  <si>
    <t>23.4 ± 2.0</t>
  </si>
  <si>
    <t>14.7 ± 2.1</t>
  </si>
  <si>
    <t>23.0 ± 2.1</t>
  </si>
  <si>
    <t>28.0 ± 1.9</t>
  </si>
  <si>
    <t>34.1 ± 2.2</t>
  </si>
  <si>
    <t>37.6 ± 1.2</t>
  </si>
  <si>
    <t>37.6 ± 1.9</t>
  </si>
  <si>
    <t>33.0 ± 2.6</t>
  </si>
  <si>
    <t>27.3 ± 1.8</t>
  </si>
  <si>
    <t>23.2 ± 2.0</t>
  </si>
  <si>
    <t>18.2 ± 2.5</t>
  </si>
  <si>
    <t>3.3 ± 1.6</t>
  </si>
  <si>
    <t>3.4 ± 2.2</t>
  </si>
  <si>
    <t>16.0 ± 1.9</t>
  </si>
  <si>
    <t>21.1 ± 2.0</t>
  </si>
  <si>
    <t>33.2 ± 2.1</t>
  </si>
  <si>
    <t>37.1 ± 1.6</t>
  </si>
  <si>
    <t>38.4 ± 1.7</t>
  </si>
  <si>
    <t>34.6 ± 2.7</t>
  </si>
  <si>
    <t>31.2 ± 1.4</t>
  </si>
  <si>
    <t>30.0 ± 1.5</t>
  </si>
  <si>
    <t>26.5 ± 2.2</t>
  </si>
  <si>
    <t>22.3 ± 1.9</t>
  </si>
  <si>
    <t>17.3 ± 2.5</t>
  </si>
  <si>
    <t>3.2 ± 2.2</t>
  </si>
  <si>
    <t>19.3 ± 2.6</t>
  </si>
  <si>
    <t>31.7 ± 2.4</t>
  </si>
  <si>
    <t>35.8 ± 1.5</t>
  </si>
  <si>
    <t>38.0 ± 1.4</t>
  </si>
  <si>
    <t>34.7 ± 2.5</t>
  </si>
  <si>
    <t>32.2 ± 1.7</t>
  </si>
  <si>
    <t>29.9 ± 2.0</t>
  </si>
  <si>
    <t>24.7 ± 2.0</t>
  </si>
  <si>
    <t>21.3 ± 1.5</t>
  </si>
  <si>
    <t>15.3 ± 2.4</t>
  </si>
  <si>
    <t>3.3 ± 1.9</t>
  </si>
  <si>
    <t>15.7 ± 1.8</t>
  </si>
  <si>
    <t>20.8 ± 2.0</t>
  </si>
  <si>
    <t>36.3 ± 1.6</t>
  </si>
  <si>
    <t>38.3 ± 2.2</t>
  </si>
  <si>
    <t>34.3 ± 2.3</t>
  </si>
  <si>
    <t>30.0 ± 1.3</t>
  </si>
  <si>
    <t>25.4 ± 2.2</t>
  </si>
  <si>
    <t>21.8 ± 1.6</t>
  </si>
  <si>
    <t>16.8 ± 2.2</t>
  </si>
  <si>
    <t>2.7 ± 1.8</t>
  </si>
  <si>
    <t>14.8 ± 2.4</t>
  </si>
  <si>
    <t>19.5 ± 2.5</t>
  </si>
  <si>
    <t>24.3 ± 2.2</t>
  </si>
  <si>
    <t>31.2 ± 2.2</t>
  </si>
  <si>
    <t>37.6 ± 1.5</t>
  </si>
  <si>
    <t>33.5 ± 2.4</t>
  </si>
  <si>
    <t>31.1 ± 1.4</t>
  </si>
  <si>
    <t>29.1 ± 1.9</t>
  </si>
  <si>
    <t>14.8 ± 2.0</t>
  </si>
  <si>
    <t>4.6 ± 1.6</t>
  </si>
  <si>
    <t>3.2 ± 2.0</t>
  </si>
  <si>
    <t>2.4 ± 1.0</t>
  </si>
  <si>
    <t>15.9 ± 1.7</t>
  </si>
  <si>
    <t>21.3 ± 2.0</t>
  </si>
  <si>
    <t>26.7 ± 1.9</t>
  </si>
  <si>
    <t>33.1 ± 2.2</t>
  </si>
  <si>
    <t>36.8 ± 1.6</t>
  </si>
  <si>
    <t>38.4 ± 2.1</t>
  </si>
  <si>
    <t>34.2 ± 2.5</t>
  </si>
  <si>
    <t>30.7 ± 1.5</t>
  </si>
  <si>
    <t>25.8 ± 2.3</t>
  </si>
  <si>
    <t>22.1 ± 1.7</t>
  </si>
  <si>
    <t>17.5 ± 2.5</t>
  </si>
  <si>
    <t>2.8 ± 1.8</t>
  </si>
  <si>
    <t>16.3 ± 1.5</t>
  </si>
  <si>
    <t>21.9 ± 2.1</t>
  </si>
  <si>
    <t>37.2 ± 1.7</t>
  </si>
  <si>
    <t>38.4 ± 2.7</t>
  </si>
  <si>
    <t>30.4 ± 1.3</t>
  </si>
  <si>
    <t>30.0 ± 0.9</t>
  </si>
  <si>
    <t>25.6 ± 2.2</t>
  </si>
  <si>
    <t>22.4 ± 2.0</t>
  </si>
  <si>
    <t>17.8 ± 2.2</t>
  </si>
  <si>
    <t>13.4 ± 2.0</t>
  </si>
  <si>
    <t>17.0 ± 2.9</t>
  </si>
  <si>
    <t>21.3 ± 2.2</t>
  </si>
  <si>
    <t>27.0 ± 2.5</t>
  </si>
  <si>
    <t>32.5 ± 1.4</t>
  </si>
  <si>
    <t>27.3 ± 1.2</t>
  </si>
  <si>
    <t>25.5 ± 1.2</t>
  </si>
  <si>
    <t>20.3 ± 1.7</t>
  </si>
  <si>
    <t>17.5 ± 1.1</t>
  </si>
  <si>
    <t>12.6 ± 1.5</t>
  </si>
  <si>
    <t>3.2 ± 1.3</t>
  </si>
  <si>
    <t>2.9 ± 0.4</t>
  </si>
  <si>
    <t>15.1 ± 2.2</t>
  </si>
  <si>
    <t>19.7 ± 2.6</t>
  </si>
  <si>
    <t>24.6 ± 2.2</t>
  </si>
  <si>
    <t>30.8 ± 2.2</t>
  </si>
  <si>
    <t>32.3 ± 2.0</t>
  </si>
  <si>
    <t>28.5 ± 1.6</t>
  </si>
  <si>
    <t>23.3 ± 1.9</t>
  </si>
  <si>
    <t>20.2 ± 1.3</t>
  </si>
  <si>
    <t>15.0 ± 1.9</t>
  </si>
  <si>
    <t>14.0 ± 2.0</t>
  </si>
  <si>
    <t>17.9 ± 2.8</t>
  </si>
  <si>
    <t>22.4 ± 2.3</t>
  </si>
  <si>
    <t>28.2 ± 2.4</t>
  </si>
  <si>
    <t>32.0 ± 1.9</t>
  </si>
  <si>
    <t>33.7 ± 1.4</t>
  </si>
  <si>
    <t>29.5 ± 2.0</t>
  </si>
  <si>
    <t>28.2 ± 1.3</t>
  </si>
  <si>
    <t>26.2 ± 1.3</t>
  </si>
  <si>
    <t>21.1 ± 1.8</t>
  </si>
  <si>
    <t>13.2 ± 1.6</t>
  </si>
  <si>
    <t>3.3 ± 1.8</t>
  </si>
  <si>
    <t>18.9 ± 1.4</t>
  </si>
  <si>
    <t>32.0 ± 2.2</t>
  </si>
  <si>
    <t>33.7 ± 2.5</t>
  </si>
  <si>
    <t>35.0 ± 3.8</t>
  </si>
  <si>
    <t>29.6 ± 1.1</t>
  </si>
  <si>
    <t>29.3 ± 1.0</t>
  </si>
  <si>
    <t>18.7 ± 1.7</t>
  </si>
  <si>
    <t>5.2 ± 1.8</t>
  </si>
  <si>
    <t>5.1 ± 2.3</t>
  </si>
  <si>
    <t>3.4 ± 2.0</t>
  </si>
  <si>
    <t>20.5 ± 1.2</t>
  </si>
  <si>
    <t>30.1 ± 1.4</t>
  </si>
  <si>
    <t>31.5 ± 1.8</t>
  </si>
  <si>
    <t>29.6 ± 0.8</t>
  </si>
  <si>
    <t>28.9 ± 0.6</t>
  </si>
  <si>
    <t>20.1 ± 2.0</t>
  </si>
  <si>
    <t>coastal</t>
  </si>
  <si>
    <t>zone</t>
  </si>
  <si>
    <t>1=south</t>
  </si>
  <si>
    <t>2=middle</t>
  </si>
  <si>
    <t>4=IGP</t>
  </si>
  <si>
    <t>5=northwest</t>
  </si>
  <si>
    <t>3=northeast</t>
  </si>
  <si>
    <t>non-coastal</t>
  </si>
  <si>
    <t>Precipitation</t>
  </si>
  <si>
    <t>Wind Speed - All Time</t>
  </si>
  <si>
    <t>days with more than 1 mm per month precipitation</t>
  </si>
  <si>
    <t>minimum</t>
  </si>
  <si>
    <t>1=south, 2=middle, 3=northeast, 4=IGP, 5=northwest, 6=north</t>
  </si>
  <si>
    <t>Andhra Pradesh</t>
  </si>
  <si>
    <t>Assam</t>
  </si>
  <si>
    <t>Bihar</t>
  </si>
  <si>
    <t>Chandigarh</t>
  </si>
  <si>
    <t>Chhattisgarh</t>
  </si>
  <si>
    <t>Delhi</t>
  </si>
  <si>
    <t>Gujarat</t>
  </si>
  <si>
    <t>Himachal Pradesh</t>
  </si>
  <si>
    <t>Jammu &amp; Kashmir</t>
  </si>
  <si>
    <t>Jharkhand</t>
  </si>
  <si>
    <t>Karnataka</t>
  </si>
  <si>
    <t>Madhya Pradesh</t>
  </si>
  <si>
    <t>Maharashtra</t>
  </si>
  <si>
    <t>Nagaland</t>
  </si>
  <si>
    <t>Odisha</t>
  </si>
  <si>
    <t>Punjab</t>
  </si>
  <si>
    <t>Rajasthan</t>
  </si>
  <si>
    <t>Tamilnadu</t>
  </si>
  <si>
    <t>Telangana</t>
  </si>
  <si>
    <t>Uttar Pradesh</t>
  </si>
  <si>
    <t>Uttarakhand</t>
  </si>
  <si>
    <t>West Bengal</t>
  </si>
  <si>
    <t>6=north</t>
  </si>
  <si>
    <t>maximum</t>
  </si>
  <si>
    <t>535 ± 64</t>
  </si>
  <si>
    <t>543 ± 118</t>
  </si>
  <si>
    <t>839 ± 132</t>
  </si>
  <si>
    <t>975 ± 115</t>
  </si>
  <si>
    <t>1034 ± 96</t>
  </si>
  <si>
    <t>988 ± 93</t>
  </si>
  <si>
    <t>1053 ± 62</t>
  </si>
  <si>
    <t>1019 ± 61</t>
  </si>
  <si>
    <t>697 ± 175</t>
  </si>
  <si>
    <t>659 ± 98</t>
  </si>
  <si>
    <t>524 ± 113</t>
  </si>
  <si>
    <t>478 ± 97</t>
  </si>
  <si>
    <t>521 ± 67</t>
  </si>
  <si>
    <t>490 ± 69</t>
  </si>
  <si>
    <t>650 ± 93</t>
  </si>
  <si>
    <t>821 ± 120</t>
  </si>
  <si>
    <t>956 ± 126</t>
  </si>
  <si>
    <t>863 ± 135</t>
  </si>
  <si>
    <t>1020 ± 111</t>
  </si>
  <si>
    <t>995 ± 57</t>
  </si>
  <si>
    <t>637 ± 147</t>
  </si>
  <si>
    <t>632 ± 166</t>
  </si>
  <si>
    <t>440 ± 116</t>
  </si>
  <si>
    <t>437 ± 129</t>
  </si>
  <si>
    <t>506 ± 33</t>
  </si>
  <si>
    <t>526 ± 45</t>
  </si>
  <si>
    <t>607 ± 83</t>
  </si>
  <si>
    <t>581 ± 118</t>
  </si>
  <si>
    <t>885 ± 159</t>
  </si>
  <si>
    <t>985 ± 149</t>
  </si>
  <si>
    <t>820 ± 169</t>
  </si>
  <si>
    <t>858 ± 124</t>
  </si>
  <si>
    <t>467 ± 155</t>
  </si>
  <si>
    <t>505 ± 114</t>
  </si>
  <si>
    <t>548 ± 121</t>
  </si>
  <si>
    <t>497 ± 78</t>
  </si>
  <si>
    <t>512 ± 58</t>
  </si>
  <si>
    <t>499 ± 70</t>
  </si>
  <si>
    <t>711 ± 133</t>
  </si>
  <si>
    <t>818 ± 115</t>
  </si>
  <si>
    <t>961 ± 116</t>
  </si>
  <si>
    <t>890 ± 118</t>
  </si>
  <si>
    <t>1102 ± 110</t>
  </si>
  <si>
    <t>1071 ± 63</t>
  </si>
  <si>
    <t>631 ± 129</t>
  </si>
  <si>
    <t>599 ± 129</t>
  </si>
  <si>
    <t>447 ± 123</t>
  </si>
  <si>
    <t>433 ± 72</t>
  </si>
  <si>
    <t>574 ± 43</t>
  </si>
  <si>
    <t>642 ± 125</t>
  </si>
  <si>
    <t>914 ± 117</t>
  </si>
  <si>
    <t>1050 ± 76</t>
  </si>
  <si>
    <t>1076 ± 92</t>
  </si>
  <si>
    <t>1036 ± 112</t>
  </si>
  <si>
    <t>1105 ± 66</t>
  </si>
  <si>
    <t>1048 ± 59</t>
  </si>
  <si>
    <t>723 ± 162</t>
  </si>
  <si>
    <t>659 ± 102</t>
  </si>
  <si>
    <t>583 ± 86</t>
  </si>
  <si>
    <t>535 ± 73</t>
  </si>
  <si>
    <t>452 ± 59</t>
  </si>
  <si>
    <t>391 ± 48</t>
  </si>
  <si>
    <t>468 ± 109</t>
  </si>
  <si>
    <t>601 ± 87</t>
  </si>
  <si>
    <t>804 ± 173</t>
  </si>
  <si>
    <t>869 ± 115</t>
  </si>
  <si>
    <t>1086 ± 171</t>
  </si>
  <si>
    <t>1038 ± 133</t>
  </si>
  <si>
    <t>649 ± 99</t>
  </si>
  <si>
    <t>641 ± 110</t>
  </si>
  <si>
    <t>527 ± 213</t>
  </si>
  <si>
    <t>454 ± 97</t>
  </si>
  <si>
    <t>421 ± 70</t>
  </si>
  <si>
    <t>373 ± 81</t>
  </si>
  <si>
    <t>407 ± 81</t>
  </si>
  <si>
    <t>485 ± 79</t>
  </si>
  <si>
    <t>623 ± 159</t>
  </si>
  <si>
    <t>756 ± 145</t>
  </si>
  <si>
    <t>947 ± 150</t>
  </si>
  <si>
    <t>911 ± 126</t>
  </si>
  <si>
    <t>476 ± 109</t>
  </si>
  <si>
    <t>549 ± 106</t>
  </si>
  <si>
    <t>550 ± 164</t>
  </si>
  <si>
    <t>453 ± 95</t>
  </si>
  <si>
    <t>454 ± 54</t>
  </si>
  <si>
    <t>521 ± 69</t>
  </si>
  <si>
    <t>640 ± 54</t>
  </si>
  <si>
    <t>522 ± 133</t>
  </si>
  <si>
    <t>831 ± 165</t>
  </si>
  <si>
    <t>940 ± 190</t>
  </si>
  <si>
    <t>694 ± 131</t>
  </si>
  <si>
    <t>769 ± 135</t>
  </si>
  <si>
    <t>441 ± 166</t>
  </si>
  <si>
    <t>491 ± 145</t>
  </si>
  <si>
    <t>521 ± 116</t>
  </si>
  <si>
    <t>491 ± 79</t>
  </si>
  <si>
    <t>367 ± 41</t>
  </si>
  <si>
    <t>316 ± 29</t>
  </si>
  <si>
    <t>372 ± 67</t>
  </si>
  <si>
    <t>433 ± 61</t>
  </si>
  <si>
    <t>460 ± 63</t>
  </si>
  <si>
    <t>562 ± 144</t>
  </si>
  <si>
    <t>518 ± 139</t>
  </si>
  <si>
    <t>546 ± 133</t>
  </si>
  <si>
    <t>467 ± 172</t>
  </si>
  <si>
    <t>466 ± 167</t>
  </si>
  <si>
    <t>464 ± 75</t>
  </si>
  <si>
    <t>423 ± 71</t>
  </si>
  <si>
    <t>521 ± 36</t>
  </si>
  <si>
    <t>580 ± 54</t>
  </si>
  <si>
    <t>663 ± 43</t>
  </si>
  <si>
    <t>635 ± 82</t>
  </si>
  <si>
    <t>931 ± 169</t>
  </si>
  <si>
    <t>1017 ± 133</t>
  </si>
  <si>
    <t>951 ± 190</t>
  </si>
  <si>
    <t>910 ± 123</t>
  </si>
  <si>
    <t>495 ± 122</t>
  </si>
  <si>
    <t>515 ± 95</t>
  </si>
  <si>
    <t>523 ± 134</t>
  </si>
  <si>
    <t>485 ± 82</t>
  </si>
  <si>
    <t>367 ± 57</t>
  </si>
  <si>
    <t>298 ± 49</t>
  </si>
  <si>
    <t>340 ± 65</t>
  </si>
  <si>
    <t>409 ± 51</t>
  </si>
  <si>
    <t>405 ± 75</t>
  </si>
  <si>
    <t>446 ± 95</t>
  </si>
  <si>
    <t>494 ± 97</t>
  </si>
  <si>
    <t>481 ± 100</t>
  </si>
  <si>
    <t>415 ± 132</t>
  </si>
  <si>
    <t>462 ± 172</t>
  </si>
  <si>
    <t>516 ± 85</t>
  </si>
  <si>
    <t>445 ± 77</t>
  </si>
  <si>
    <t>377 ± 31</t>
  </si>
  <si>
    <t>333 ± 36</t>
  </si>
  <si>
    <t>386 ± 59</t>
  </si>
  <si>
    <t>394 ± 67</t>
  </si>
  <si>
    <t>517 ± 113</t>
  </si>
  <si>
    <t>622 ± 168</t>
  </si>
  <si>
    <t>557 ± 133</t>
  </si>
  <si>
    <t>574 ± 119</t>
  </si>
  <si>
    <t>461 ± 173</t>
  </si>
  <si>
    <t>456 ± 160</t>
  </si>
  <si>
    <t>436 ± 76</t>
  </si>
  <si>
    <t>410 ± 78</t>
  </si>
  <si>
    <t>289 ± 44</t>
  </si>
  <si>
    <t>375 ± 78</t>
  </si>
  <si>
    <t>519 ± 102</t>
  </si>
  <si>
    <t>535 ± 114</t>
  </si>
  <si>
    <t>479 ± 180</t>
  </si>
  <si>
    <t>448 ± 101</t>
  </si>
  <si>
    <t>396 ± 125</t>
  </si>
  <si>
    <t>408 ± 79</t>
  </si>
  <si>
    <t>318 ± 72</t>
  </si>
  <si>
    <t>339 ± 75</t>
  </si>
  <si>
    <t>264 ± 59</t>
  </si>
  <si>
    <t>236 ± 43</t>
  </si>
  <si>
    <t>300 ± 41</t>
  </si>
  <si>
    <t>390 ± 57</t>
  </si>
  <si>
    <t>516 ± 93</t>
  </si>
  <si>
    <t>567 ± 126</t>
  </si>
  <si>
    <t>505 ± 157</t>
  </si>
  <si>
    <t>471 ± 85</t>
  </si>
  <si>
    <t>411 ± 94</t>
  </si>
  <si>
    <t>434 ± 69</t>
  </si>
  <si>
    <t>358 ± 72</t>
  </si>
  <si>
    <t>345 ± 78</t>
  </si>
  <si>
    <t>281 ± 59</t>
  </si>
  <si>
    <t>261 ± 56</t>
  </si>
  <si>
    <t>281 ± 43</t>
  </si>
  <si>
    <t>355 ± 45</t>
  </si>
  <si>
    <t>486 ± 72</t>
  </si>
  <si>
    <t>534 ± 108</t>
  </si>
  <si>
    <t>498 ± 173</t>
  </si>
  <si>
    <t>490 ± 98</t>
  </si>
  <si>
    <t>383 ± 113</t>
  </si>
  <si>
    <t>419 ± 55</t>
  </si>
  <si>
    <t>343 ± 66</t>
  </si>
  <si>
    <t>338 ± 58</t>
  </si>
  <si>
    <t>256 ± 57</t>
  </si>
  <si>
    <t>227 ± 47</t>
  </si>
  <si>
    <t>277 ± 56</t>
  </si>
  <si>
    <t>379 ± 59</t>
  </si>
  <si>
    <t>456 ± 75</t>
  </si>
  <si>
    <t>437 ± 99</t>
  </si>
  <si>
    <t>463 ± 148</t>
  </si>
  <si>
    <t>426 ± 88</t>
  </si>
  <si>
    <t>398 ± 86</t>
  </si>
  <si>
    <t>357 ± 50</t>
  </si>
  <si>
    <t>332 ± 62</t>
  </si>
  <si>
    <t>278 ± 61</t>
  </si>
  <si>
    <t>242 ± 66</t>
  </si>
  <si>
    <t>204 ± 50</t>
  </si>
  <si>
    <t>322 ± 66</t>
  </si>
  <si>
    <t>414 ± 68</t>
  </si>
  <si>
    <t>508 ± 62</t>
  </si>
  <si>
    <t>431 ± 149</t>
  </si>
  <si>
    <t>439 ± 247</t>
  </si>
  <si>
    <t>368 ± 112</t>
  </si>
  <si>
    <t>373 ± 179</t>
  </si>
  <si>
    <t>376 ± 131</t>
  </si>
  <si>
    <t>314 ± 105</t>
  </si>
  <si>
    <t>336 ± 100</t>
  </si>
  <si>
    <t>318 ± 49</t>
  </si>
  <si>
    <t>278 ± 72</t>
  </si>
  <si>
    <t>313 ± 68</t>
  </si>
  <si>
    <t>407 ± 98</t>
  </si>
  <si>
    <t>803 ± 138</t>
  </si>
  <si>
    <t>988 ± 150</t>
  </si>
  <si>
    <t>1111 ± 146</t>
  </si>
  <si>
    <t>1007 ± 216</t>
  </si>
  <si>
    <t>772 ± 225</t>
  </si>
  <si>
    <t>500 ± 142</t>
  </si>
  <si>
    <t>489 ± 119</t>
  </si>
  <si>
    <t>463 ± 92</t>
  </si>
  <si>
    <t>389 ± 90</t>
  </si>
  <si>
    <t>275 ± 92</t>
  </si>
  <si>
    <t>263 ± 45</t>
  </si>
  <si>
    <t>329 ± 77</t>
  </si>
  <si>
    <t>677 ± 182</t>
  </si>
  <si>
    <t>847 ± 172</t>
  </si>
  <si>
    <t>983 ± 165</t>
  </si>
  <si>
    <t>868 ± 147</t>
  </si>
  <si>
    <t>748 ± 242</t>
  </si>
  <si>
    <t>549 ± 157</t>
  </si>
  <si>
    <t>492 ± 127</t>
  </si>
  <si>
    <t>416 ± 67</t>
  </si>
  <si>
    <t>336 ± 72</t>
  </si>
  <si>
    <t>271 ± 61</t>
  </si>
  <si>
    <t>279 ± 56</t>
  </si>
  <si>
    <t>347 ± 76</t>
  </si>
  <si>
    <t>739 ± 152</t>
  </si>
  <si>
    <t>921 ± 160</t>
  </si>
  <si>
    <t>1074 ± 156</t>
  </si>
  <si>
    <t>1021 ± 201</t>
  </si>
  <si>
    <t>795 ± 236</t>
  </si>
  <si>
    <t>543 ± 152</t>
  </si>
  <si>
    <t>490 ± 121</t>
  </si>
  <si>
    <t>438 ± 79</t>
  </si>
  <si>
    <t>359 ± 90</t>
  </si>
  <si>
    <t>274 ± 72</t>
  </si>
  <si>
    <t>254 ± 78</t>
  </si>
  <si>
    <t>414 ± 111</t>
  </si>
  <si>
    <t>607 ± 149</t>
  </si>
  <si>
    <t>939 ± 162</t>
  </si>
  <si>
    <t>1083 ± 185</t>
  </si>
  <si>
    <t>1088 ± 139</t>
  </si>
  <si>
    <t>619 ± 200</t>
  </si>
  <si>
    <t>508 ± 71</t>
  </si>
  <si>
    <t>409 ± 130</t>
  </si>
  <si>
    <t>337 ± 72</t>
  </si>
  <si>
    <t>292 ± 102</t>
  </si>
  <si>
    <t>210 ± 61</t>
  </si>
  <si>
    <t>499 ± 77</t>
  </si>
  <si>
    <t>603 ± 111</t>
  </si>
  <si>
    <t>971 ± 114</t>
  </si>
  <si>
    <t>998 ± 179</t>
  </si>
  <si>
    <t>1196 ± 165</t>
  </si>
  <si>
    <t>1020 ± 230</t>
  </si>
  <si>
    <t>651 ± 153</t>
  </si>
  <si>
    <t>512 ± 150</t>
  </si>
  <si>
    <t>486 ± 143</t>
  </si>
  <si>
    <t>551 ± 62</t>
  </si>
  <si>
    <t>468 ± 70</t>
  </si>
  <si>
    <t>379 ± 92</t>
  </si>
  <si>
    <t>405 ± 65</t>
  </si>
  <si>
    <t>550 ± 140</t>
  </si>
  <si>
    <t>927 ± 136</t>
  </si>
  <si>
    <t>1036 ± 152</t>
  </si>
  <si>
    <t>1196 ± 122</t>
  </si>
  <si>
    <t>1098 ± 201</t>
  </si>
  <si>
    <t>696 ± 196</t>
  </si>
  <si>
    <t>643 ± 145</t>
  </si>
  <si>
    <t>502 ± 154</t>
  </si>
  <si>
    <t>518 ± 87</t>
  </si>
  <si>
    <t>487 ± 99</t>
  </si>
  <si>
    <t>405 ± 97</t>
  </si>
  <si>
    <t>308 ± 71</t>
  </si>
  <si>
    <t>487 ± 111</t>
  </si>
  <si>
    <t>793 ± 133</t>
  </si>
  <si>
    <t>1041 ± 127</t>
  </si>
  <si>
    <t>1123 ± 128</t>
  </si>
  <si>
    <t>1207 ± 156</t>
  </si>
  <si>
    <t>864 ± 283</t>
  </si>
  <si>
    <t>639 ± 144</t>
  </si>
  <si>
    <t>596 ± 175</t>
  </si>
  <si>
    <t>427 ± 81</t>
  </si>
  <si>
    <t>322 ± 75</t>
  </si>
  <si>
    <t>258 ± 67</t>
  </si>
  <si>
    <t>422 ± 60</t>
  </si>
  <si>
    <t>624 ± 152</t>
  </si>
  <si>
    <t>839 ± 159</t>
  </si>
  <si>
    <t>922 ± 108</t>
  </si>
  <si>
    <t>917 ± 126</t>
  </si>
  <si>
    <t>957 ± 158</t>
  </si>
  <si>
    <t>768 ± 145</t>
  </si>
  <si>
    <t>632 ± 84</t>
  </si>
  <si>
    <t>508 ± 89</t>
  </si>
  <si>
    <t>546 ± 83</t>
  </si>
  <si>
    <t>477 ± 83</t>
  </si>
  <si>
    <t>453 ± 99</t>
  </si>
  <si>
    <t>295 ± 48</t>
  </si>
  <si>
    <t>351 ± 108</t>
  </si>
  <si>
    <t>351 ± 97</t>
  </si>
  <si>
    <t>337 ± 91</t>
  </si>
  <si>
    <t>421 ± 134</t>
  </si>
  <si>
    <t>564 ± 121</t>
  </si>
  <si>
    <t>597 ± 59</t>
  </si>
  <si>
    <t>576 ± 78</t>
  </si>
  <si>
    <t>430 ± 109</t>
  </si>
  <si>
    <t>369 ± 59</t>
  </si>
  <si>
    <t>350 ± 58</t>
  </si>
  <si>
    <t>364 ± 104</t>
  </si>
  <si>
    <t>442 ± 50</t>
  </si>
  <si>
    <t>636 ± 159</t>
  </si>
  <si>
    <t>806 ± 174</t>
  </si>
  <si>
    <t>874 ± 128</t>
  </si>
  <si>
    <t>812 ± 130</t>
  </si>
  <si>
    <t>824 ± 77</t>
  </si>
  <si>
    <t>643 ± 120</t>
  </si>
  <si>
    <t>593 ± 98</t>
  </si>
  <si>
    <t>482 ± 80</t>
  </si>
  <si>
    <t>495 ± 80</t>
  </si>
  <si>
    <t>458 ± 84</t>
  </si>
  <si>
    <t>459 ± 93</t>
  </si>
  <si>
    <t>282 ± 89</t>
  </si>
  <si>
    <t>331 ± 146</t>
  </si>
  <si>
    <t>568 ± 200</t>
  </si>
  <si>
    <t>758 ± 249</t>
  </si>
  <si>
    <t>981 ± 287</t>
  </si>
  <si>
    <t>799 ± 239</t>
  </si>
  <si>
    <t>323 ± 131</t>
  </si>
  <si>
    <t>314 ± 109</t>
  </si>
  <si>
    <t>371 ± 128</t>
  </si>
  <si>
    <t>410 ± 157</t>
  </si>
  <si>
    <t>259 ± 91</t>
  </si>
  <si>
    <t>226 ± 92</t>
  </si>
  <si>
    <t>282 ± 95</t>
  </si>
  <si>
    <t>453 ± 123</t>
  </si>
  <si>
    <t>629 ± 143</t>
  </si>
  <si>
    <t>901 ± 188</t>
  </si>
  <si>
    <t>1082 ± 224</t>
  </si>
  <si>
    <t>1008 ± 142</t>
  </si>
  <si>
    <t>522 ± 192</t>
  </si>
  <si>
    <t>463 ± 73</t>
  </si>
  <si>
    <t>382 ± 146</t>
  </si>
  <si>
    <t>339 ± 78</t>
  </si>
  <si>
    <t>315 ± 127</t>
  </si>
  <si>
    <t>222 ± 65</t>
  </si>
  <si>
    <t>293 ± 133</t>
  </si>
  <si>
    <t>462 ± 134</t>
  </si>
  <si>
    <t>654 ± 156</t>
  </si>
  <si>
    <t>901 ± 197</t>
  </si>
  <si>
    <t>1088 ± 245</t>
  </si>
  <si>
    <t>950 ± 176</t>
  </si>
  <si>
    <t>467 ± 167</t>
  </si>
  <si>
    <t>413 ± 104</t>
  </si>
  <si>
    <t>355 ± 147</t>
  </si>
  <si>
    <t>388 ± 97</t>
  </si>
  <si>
    <t>306 ± 125</t>
  </si>
  <si>
    <t>226 ± 75</t>
  </si>
  <si>
    <t>295 ± 121</t>
  </si>
  <si>
    <t>424 ± 134</t>
  </si>
  <si>
    <t>597 ± 146</t>
  </si>
  <si>
    <t>793 ± 245</t>
  </si>
  <si>
    <t>975 ± 246</t>
  </si>
  <si>
    <t>866 ± 162</t>
  </si>
  <si>
    <t>399 ± 118</t>
  </si>
  <si>
    <t>356 ± 104</t>
  </si>
  <si>
    <t>373 ± 122</t>
  </si>
  <si>
    <t>365 ± 107</t>
  </si>
  <si>
    <t>247 ± 66</t>
  </si>
  <si>
    <t>235 ± 76</t>
  </si>
  <si>
    <t>307 ± 117</t>
  </si>
  <si>
    <t>399 ± 149</t>
  </si>
  <si>
    <t>582 ± 191</t>
  </si>
  <si>
    <t>912 ± 260</t>
  </si>
  <si>
    <t>1129 ± 215</t>
  </si>
  <si>
    <t>1118 ± 186</t>
  </si>
  <si>
    <t>560 ± 106</t>
  </si>
  <si>
    <t>454 ± 115</t>
  </si>
  <si>
    <t>455 ± 131</t>
  </si>
  <si>
    <t>295 ± 90</t>
  </si>
  <si>
    <t>238 ± 81</t>
  </si>
  <si>
    <t>249 ± 101</t>
  </si>
  <si>
    <t>284 ± 92</t>
  </si>
  <si>
    <t>338 ± 103</t>
  </si>
  <si>
    <t>440 ± 139</t>
  </si>
  <si>
    <t>562 ± 228</t>
  </si>
  <si>
    <t>626 ± 197</t>
  </si>
  <si>
    <t>511 ± 111</t>
  </si>
  <si>
    <t>488 ± 79</t>
  </si>
  <si>
    <t>507 ± 129</t>
  </si>
  <si>
    <t>229 ± 71</t>
  </si>
  <si>
    <t>196 ± 82</t>
  </si>
  <si>
    <t>416 ± 85</t>
  </si>
  <si>
    <t>595 ± 120</t>
  </si>
  <si>
    <t>925 ± 98</t>
  </si>
  <si>
    <t>893 ± 147</t>
  </si>
  <si>
    <t>935 ± 200</t>
  </si>
  <si>
    <t>882 ± 248</t>
  </si>
  <si>
    <t>602 ± 192</t>
  </si>
  <si>
    <t>496 ± 106</t>
  </si>
  <si>
    <t>458 ± 92</t>
  </si>
  <si>
    <t>475 ± 86</t>
  </si>
  <si>
    <t>425 ± 80</t>
  </si>
  <si>
    <t>314 ± 102</t>
  </si>
  <si>
    <t>544 ± 62</t>
  </si>
  <si>
    <t>579 ± 117</t>
  </si>
  <si>
    <t>811 ± 96</t>
  </si>
  <si>
    <t>792 ± 112</t>
  </si>
  <si>
    <t>716 ± 147</t>
  </si>
  <si>
    <t>720 ± 95</t>
  </si>
  <si>
    <t>818 ± 95</t>
  </si>
  <si>
    <t>821 ± 54</t>
  </si>
  <si>
    <t>537 ± 107</t>
  </si>
  <si>
    <t>556 ± 128</t>
  </si>
  <si>
    <t>494 ± 65</t>
  </si>
  <si>
    <t>476 ± 82</t>
  </si>
  <si>
    <t>593 ± 51</t>
  </si>
  <si>
    <t>652 ± 121</t>
  </si>
  <si>
    <t>844 ± 83</t>
  </si>
  <si>
    <t>884 ± 107</t>
  </si>
  <si>
    <t>906 ± 93</t>
  </si>
  <si>
    <t>692 ± 63</t>
  </si>
  <si>
    <t>724 ± 70</t>
  </si>
  <si>
    <t>705 ± 77</t>
  </si>
  <si>
    <t>571 ± 118</t>
  </si>
  <si>
    <t>587 ± 128</t>
  </si>
  <si>
    <t>565 ± 98</t>
  </si>
  <si>
    <t>540 ± 88</t>
  </si>
  <si>
    <t>561 ± 47</t>
  </si>
  <si>
    <t>696 ± 112</t>
  </si>
  <si>
    <t>944 ± 115</t>
  </si>
  <si>
    <t>1060 ± 98</t>
  </si>
  <si>
    <t>1077 ± 115</t>
  </si>
  <si>
    <t>1058 ± 98</t>
  </si>
  <si>
    <t>927 ± 64</t>
  </si>
  <si>
    <t>908 ± 62</t>
  </si>
  <si>
    <t>624 ± 119</t>
  </si>
  <si>
    <t>561 ± 103</t>
  </si>
  <si>
    <t>542 ± 77</t>
  </si>
  <si>
    <t>504 ± 85</t>
  </si>
  <si>
    <t>572 ± 53</t>
  </si>
  <si>
    <t>682 ± 133</t>
  </si>
  <si>
    <t>905 ± 120</t>
  </si>
  <si>
    <t>946 ± 132</t>
  </si>
  <si>
    <t>900 ± 108</t>
  </si>
  <si>
    <t>603 ± 94</t>
  </si>
  <si>
    <t>531 ± 66</t>
  </si>
  <si>
    <t>556 ± 63</t>
  </si>
  <si>
    <t>533 ± 76</t>
  </si>
  <si>
    <t>586 ± 121</t>
  </si>
  <si>
    <t>546 ± 121</t>
  </si>
  <si>
    <t>519 ± 92</t>
  </si>
  <si>
    <t>439 ± 81</t>
  </si>
  <si>
    <t>604 ± 116</t>
  </si>
  <si>
    <t>929 ± 124</t>
  </si>
  <si>
    <t>1078 ± 199</t>
  </si>
  <si>
    <t>1118 ± 116</t>
  </si>
  <si>
    <t>1026 ± 195</t>
  </si>
  <si>
    <t>625 ± 120</t>
  </si>
  <si>
    <t>568 ± 103</t>
  </si>
  <si>
    <t>440 ± 147</t>
  </si>
  <si>
    <t>604 ± 87</t>
  </si>
  <si>
    <t>485 ± 89</t>
  </si>
  <si>
    <t>414 ± 131</t>
  </si>
  <si>
    <t>466 ± 90</t>
  </si>
  <si>
    <t>681 ± 119</t>
  </si>
  <si>
    <t>978 ± 116</t>
  </si>
  <si>
    <t>1137 ± 186</t>
  </si>
  <si>
    <t>1113 ± 137</t>
  </si>
  <si>
    <t>970 ± 165</t>
  </si>
  <si>
    <t>638 ± 108</t>
  </si>
  <si>
    <t>579 ± 99</t>
  </si>
  <si>
    <t>447 ± 100</t>
  </si>
  <si>
    <t>638 ± 122</t>
  </si>
  <si>
    <t>541 ± 92</t>
  </si>
  <si>
    <t>456 ± 141</t>
  </si>
  <si>
    <t>397 ± 79</t>
  </si>
  <si>
    <t>590 ± 151</t>
  </si>
  <si>
    <t>943 ± 114</t>
  </si>
  <si>
    <t>1104 ± 125</t>
  </si>
  <si>
    <t>1182 ± 127</t>
  </si>
  <si>
    <t>1284 ± 124</t>
  </si>
  <si>
    <t>886 ± 258</t>
  </si>
  <si>
    <t>673 ± 141</t>
  </si>
  <si>
    <t>495 ± 204</t>
  </si>
  <si>
    <t>633 ± 112</t>
  </si>
  <si>
    <t>412 ± 107</t>
  </si>
  <si>
    <t>339 ± 85</t>
  </si>
  <si>
    <t>463 ± 82</t>
  </si>
  <si>
    <t>679 ± 116</t>
  </si>
  <si>
    <t>981 ± 118</t>
  </si>
  <si>
    <t>1119 ± 174</t>
  </si>
  <si>
    <t>1076 ± 145</t>
  </si>
  <si>
    <t>935 ± 161</t>
  </si>
  <si>
    <t>617 ± 103</t>
  </si>
  <si>
    <t>581 ± 95</t>
  </si>
  <si>
    <t>462 ± 102</t>
  </si>
  <si>
    <t>619 ± 121</t>
  </si>
  <si>
    <t>527 ± 83</t>
  </si>
  <si>
    <t>448 ± 135</t>
  </si>
  <si>
    <t>457 ± 93</t>
  </si>
  <si>
    <t>637 ± 142</t>
  </si>
  <si>
    <t>948 ± 160</t>
  </si>
  <si>
    <t>1123 ± 148</t>
  </si>
  <si>
    <t>1189 ± 109</t>
  </si>
  <si>
    <t>1079 ± 194</t>
  </si>
  <si>
    <t>652 ± 172</t>
  </si>
  <si>
    <t>527 ± 126</t>
  </si>
  <si>
    <t>451 ± 142</t>
  </si>
  <si>
    <t>652 ± 107</t>
  </si>
  <si>
    <t>485 ± 107</t>
  </si>
  <si>
    <t>420 ± 167</t>
  </si>
  <si>
    <t>454 ± 92</t>
  </si>
  <si>
    <t>658 ± 118</t>
  </si>
  <si>
    <t>954 ± 108</t>
  </si>
  <si>
    <t>1133 ± 162</t>
  </si>
  <si>
    <t>1077 ± 136</t>
  </si>
  <si>
    <t>956 ± 155</t>
  </si>
  <si>
    <t>640 ± 95</t>
  </si>
  <si>
    <t>582 ± 92</t>
  </si>
  <si>
    <t>446 ± 94</t>
  </si>
  <si>
    <t>620 ± 130</t>
  </si>
  <si>
    <t>545 ± 108</t>
  </si>
  <si>
    <t>464 ± 132</t>
  </si>
  <si>
    <t>452 ± 62</t>
  </si>
  <si>
    <t>644 ± 146</t>
  </si>
  <si>
    <t>932 ± 130</t>
  </si>
  <si>
    <t>1027 ± 132</t>
  </si>
  <si>
    <t>1043 ± 123</t>
  </si>
  <si>
    <t>1098 ± 170</t>
  </si>
  <si>
    <t>768 ± 155</t>
  </si>
  <si>
    <t>730 ± 136</t>
  </si>
  <si>
    <t>576 ± 127</t>
  </si>
  <si>
    <t>557 ± 65</t>
  </si>
  <si>
    <t>460 ± 87</t>
  </si>
  <si>
    <t>415 ± 115</t>
  </si>
  <si>
    <t>476 ± 47</t>
  </si>
  <si>
    <t>648 ± 148</t>
  </si>
  <si>
    <t>960 ± 102</t>
  </si>
  <si>
    <t>1067 ± 131</t>
  </si>
  <si>
    <t>1118 ± 156</t>
  </si>
  <si>
    <t>1073 ± 200</t>
  </si>
  <si>
    <t>752 ± 146</t>
  </si>
  <si>
    <t>717 ± 127</t>
  </si>
  <si>
    <t>548 ± 138</t>
  </si>
  <si>
    <t>566 ± 79</t>
  </si>
  <si>
    <t>474 ± 87</t>
  </si>
  <si>
    <t>437 ± 97</t>
  </si>
  <si>
    <t>487 ± 60</t>
  </si>
  <si>
    <t>688 ± 178</t>
  </si>
  <si>
    <t>909 ± 130</t>
  </si>
  <si>
    <t>1039 ± 103</t>
  </si>
  <si>
    <t>1005 ± 139</t>
  </si>
  <si>
    <t>921 ± 109</t>
  </si>
  <si>
    <t>703 ± 115</t>
  </si>
  <si>
    <t>669 ± 89</t>
  </si>
  <si>
    <t>603 ± 89</t>
  </si>
  <si>
    <t>631 ± 59</t>
  </si>
  <si>
    <t>488 ± 82</t>
  </si>
  <si>
    <t>425 ± 111</t>
  </si>
  <si>
    <t>453 ± 64</t>
  </si>
  <si>
    <t>614 ± 118</t>
  </si>
  <si>
    <t>950 ± 80</t>
  </si>
  <si>
    <t>1075 ± 85</t>
  </si>
  <si>
    <t>1057 ± 103</t>
  </si>
  <si>
    <t>1065 ± 124</t>
  </si>
  <si>
    <t>748 ± 116</t>
  </si>
  <si>
    <t>733 ± 178</t>
  </si>
  <si>
    <t>493 ± 141</t>
  </si>
  <si>
    <t>565 ± 70</t>
  </si>
  <si>
    <t>505 ± 87</t>
  </si>
  <si>
    <t>464 ± 78</t>
  </si>
  <si>
    <t>453 ± 43</t>
  </si>
  <si>
    <t>640 ± 154</t>
  </si>
  <si>
    <t>900 ± 112</t>
  </si>
  <si>
    <t>1026 ± 123</t>
  </si>
  <si>
    <t>1034 ± 146</t>
  </si>
  <si>
    <t>760 ± 178</t>
  </si>
  <si>
    <t>661 ± 110</t>
  </si>
  <si>
    <t>585 ± 111</t>
  </si>
  <si>
    <t>566 ± 66</t>
  </si>
  <si>
    <t>487 ± 82</t>
  </si>
  <si>
    <t>427 ± 117</t>
  </si>
  <si>
    <t>491 ± 60</t>
  </si>
  <si>
    <t>669 ± 166</t>
  </si>
  <si>
    <t>934 ± 113</t>
  </si>
  <si>
    <t>1036 ± 117</t>
  </si>
  <si>
    <t>1048 ± 136</t>
  </si>
  <si>
    <t>1008 ± 100</t>
  </si>
  <si>
    <t>770 ± 136</t>
  </si>
  <si>
    <t>721 ± 110</t>
  </si>
  <si>
    <t>624 ± 90</t>
  </si>
  <si>
    <t>632 ± 54</t>
  </si>
  <si>
    <t>486 ± 84</t>
  </si>
  <si>
    <t>438 ± 96</t>
  </si>
  <si>
    <t>556 ± 54</t>
  </si>
  <si>
    <t>693 ± 157</t>
  </si>
  <si>
    <t>878 ± 118</t>
  </si>
  <si>
    <t>968 ± 131</t>
  </si>
  <si>
    <t>835 ± 120</t>
  </si>
  <si>
    <t>604 ± 64</t>
  </si>
  <si>
    <t>566 ± 57</t>
  </si>
  <si>
    <t>560 ± 62</t>
  </si>
  <si>
    <t>527 ± 70</t>
  </si>
  <si>
    <t>566 ± 94</t>
  </si>
  <si>
    <t>514 ± 109</t>
  </si>
  <si>
    <t>487 ± 88</t>
  </si>
  <si>
    <t>529 ± 57</t>
  </si>
  <si>
    <t>661 ± 188</t>
  </si>
  <si>
    <t>951 ± 111</t>
  </si>
  <si>
    <t>1028 ± 112</t>
  </si>
  <si>
    <t>1041 ± 128</t>
  </si>
  <si>
    <t>989 ± 102</t>
  </si>
  <si>
    <t>837 ± 81</t>
  </si>
  <si>
    <t>797 ± 112</t>
  </si>
  <si>
    <t>607 ± 119</t>
  </si>
  <si>
    <t>617 ± 82</t>
  </si>
  <si>
    <t>514 ± 85</t>
  </si>
  <si>
    <t>457 ± 72</t>
  </si>
  <si>
    <t>543 ± 130</t>
  </si>
  <si>
    <t>548 ± 133</t>
  </si>
  <si>
    <t>514 ± 121</t>
  </si>
  <si>
    <t>599 ± 150</t>
  </si>
  <si>
    <t>522 ± 109</t>
  </si>
  <si>
    <t>494 ± 82</t>
  </si>
  <si>
    <t>514 ± 69</t>
  </si>
  <si>
    <t>441 ± 67</t>
  </si>
  <si>
    <t>508 ± 75</t>
  </si>
  <si>
    <t>459 ± 68</t>
  </si>
  <si>
    <t>461 ± 82</t>
  </si>
  <si>
    <t>459 ± 52</t>
  </si>
  <si>
    <t>538 ± 106</t>
  </si>
  <si>
    <t>906 ± 125</t>
  </si>
  <si>
    <t>1032 ± 114</t>
  </si>
  <si>
    <t>1155 ± 121</t>
  </si>
  <si>
    <t>1040 ± 212</t>
  </si>
  <si>
    <t>686 ± 128</t>
  </si>
  <si>
    <t>656 ± 113</t>
  </si>
  <si>
    <t>474 ± 159</t>
  </si>
  <si>
    <t>567 ± 80</t>
  </si>
  <si>
    <t>468 ± 92</t>
  </si>
  <si>
    <t>434 ± 83</t>
  </si>
  <si>
    <t>504 ± 56</t>
  </si>
  <si>
    <t>703 ± 136</t>
  </si>
  <si>
    <t>863 ± 167</t>
  </si>
  <si>
    <t>948 ± 147</t>
  </si>
  <si>
    <t>701 ± 131</t>
  </si>
  <si>
    <t>552 ± 94</t>
  </si>
  <si>
    <t>419 ± 65</t>
  </si>
  <si>
    <t>442 ± 46</t>
  </si>
  <si>
    <t>481 ± 98</t>
  </si>
  <si>
    <t>620 ± 72</t>
  </si>
  <si>
    <t>496 ± 84</t>
  </si>
  <si>
    <t>458 ± 115</t>
  </si>
  <si>
    <t>522 ± 74</t>
  </si>
  <si>
    <t>688 ± 132</t>
  </si>
  <si>
    <t>853 ± 140</t>
  </si>
  <si>
    <t>951 ± 144</t>
  </si>
  <si>
    <t>671 ± 113</t>
  </si>
  <si>
    <t>534 ± 74</t>
  </si>
  <si>
    <t>428 ± 63</t>
  </si>
  <si>
    <t>432 ± 42</t>
  </si>
  <si>
    <t>515 ± 125</t>
  </si>
  <si>
    <t>615 ± 70</t>
  </si>
  <si>
    <t>506 ± 76</t>
  </si>
  <si>
    <t>451 ± 81</t>
  </si>
  <si>
    <t>560 ± 53</t>
  </si>
  <si>
    <t>622 ± 159</t>
  </si>
  <si>
    <t>920 ± 105</t>
  </si>
  <si>
    <t>1038 ± 104</t>
  </si>
  <si>
    <t>1052 ± 109</t>
  </si>
  <si>
    <t>972 ± 111</t>
  </si>
  <si>
    <t>869 ± 52</t>
  </si>
  <si>
    <t>859 ± 53</t>
  </si>
  <si>
    <t>716 ± 85</t>
  </si>
  <si>
    <t>649 ± 109</t>
  </si>
  <si>
    <t>595 ± 102</t>
  </si>
  <si>
    <t>502 ± 106</t>
  </si>
  <si>
    <t>330 ± 80</t>
  </si>
  <si>
    <t>498 ± 102</t>
  </si>
  <si>
    <t>587 ± 108</t>
  </si>
  <si>
    <t>541 ± 168</t>
  </si>
  <si>
    <t>409 ± 142</t>
  </si>
  <si>
    <t>407 ± 116</t>
  </si>
  <si>
    <t>372 ± 103</t>
  </si>
  <si>
    <t>337 ± 70</t>
  </si>
  <si>
    <t>318 ± 66</t>
  </si>
  <si>
    <t>302 ± 88</t>
  </si>
  <si>
    <t>323 ± 78</t>
  </si>
  <si>
    <t>250 ± 66</t>
  </si>
  <si>
    <t>335 ± 87</t>
  </si>
  <si>
    <t>536 ± 115</t>
  </si>
  <si>
    <t>687 ± 139</t>
  </si>
  <si>
    <t>575 ± 150</t>
  </si>
  <si>
    <t>441 ± 147</t>
  </si>
  <si>
    <t>387 ± 134</t>
  </si>
  <si>
    <t>380 ± 137</t>
  </si>
  <si>
    <t>333 ± 97</t>
  </si>
  <si>
    <t>303 ± 83</t>
  </si>
  <si>
    <t>306 ± 78</t>
  </si>
  <si>
    <t>346 ± 54</t>
  </si>
  <si>
    <t>270 ± 82</t>
  </si>
  <si>
    <t>420 ± 64</t>
  </si>
  <si>
    <t>580 ± 110</t>
  </si>
  <si>
    <t>870 ± 90</t>
  </si>
  <si>
    <t>886 ± 150</t>
  </si>
  <si>
    <t>852 ± 172</t>
  </si>
  <si>
    <t>758 ± 208</t>
  </si>
  <si>
    <t>594 ± 154</t>
  </si>
  <si>
    <t>555 ± 139</t>
  </si>
  <si>
    <t>461 ± 136</t>
  </si>
  <si>
    <t>465 ± 87</t>
  </si>
  <si>
    <t>398 ± 55</t>
  </si>
  <si>
    <t>311 ± 102</t>
  </si>
  <si>
    <t>315 ± 41</t>
  </si>
  <si>
    <t>392 ± 77</t>
  </si>
  <si>
    <t>521 ± 95</t>
  </si>
  <si>
    <t>530 ± 80</t>
  </si>
  <si>
    <t>441 ± 70</t>
  </si>
  <si>
    <t>508 ± 120</t>
  </si>
  <si>
    <t>475 ± 129</t>
  </si>
  <si>
    <t>441 ± 139</t>
  </si>
  <si>
    <t>401 ± 90</t>
  </si>
  <si>
    <t>376 ± 112</t>
  </si>
  <si>
    <t>331 ± 40</t>
  </si>
  <si>
    <t>305 ± 76</t>
  </si>
  <si>
    <t>409 ± 54</t>
  </si>
  <si>
    <t>495 ± 78</t>
  </si>
  <si>
    <t>612 ± 86</t>
  </si>
  <si>
    <t>616 ± 89</t>
  </si>
  <si>
    <t>622 ± 117</t>
  </si>
  <si>
    <t>678 ± 152</t>
  </si>
  <si>
    <t>582 ± 138</t>
  </si>
  <si>
    <t>575 ± 129</t>
  </si>
  <si>
    <t>475 ± 122</t>
  </si>
  <si>
    <t>452 ± 100</t>
  </si>
  <si>
    <t>402 ± 56</t>
  </si>
  <si>
    <t>351 ± 100</t>
  </si>
  <si>
    <t>444 ± 82</t>
  </si>
  <si>
    <t>623 ± 132</t>
  </si>
  <si>
    <t>911 ± 92</t>
  </si>
  <si>
    <t>964 ± 144</t>
  </si>
  <si>
    <t>1076 ± 207</t>
  </si>
  <si>
    <t>968 ± 270</t>
  </si>
  <si>
    <t>649 ± 156</t>
  </si>
  <si>
    <t>472 ± 109</t>
  </si>
  <si>
    <t>477 ± 106</t>
  </si>
  <si>
    <t>462 ± 83</t>
  </si>
  <si>
    <t>411 ± 86</t>
  </si>
  <si>
    <t>346 ± 88</t>
  </si>
  <si>
    <t>245 ± 82</t>
  </si>
  <si>
    <t>341 ± 85</t>
  </si>
  <si>
    <t>612 ± 187</t>
  </si>
  <si>
    <t>954 ± 159</t>
  </si>
  <si>
    <t>1129 ± 129</t>
  </si>
  <si>
    <t>1200 ± 146</t>
  </si>
  <si>
    <t>742 ± 189</t>
  </si>
  <si>
    <t>713 ± 107</t>
  </si>
  <si>
    <t>560 ± 146</t>
  </si>
  <si>
    <t>441 ± 127</t>
  </si>
  <si>
    <t>291 ± 95</t>
  </si>
  <si>
    <t>198 ± 57</t>
  </si>
  <si>
    <t>276 ± 105</t>
  </si>
  <si>
    <t>409 ± 111</t>
  </si>
  <si>
    <t>690 ± 196</t>
  </si>
  <si>
    <t>983 ± 168</t>
  </si>
  <si>
    <t>1127 ± 124</t>
  </si>
  <si>
    <t>1184 ± 156</t>
  </si>
  <si>
    <t>723 ± 215</t>
  </si>
  <si>
    <t>602 ± 89</t>
  </si>
  <si>
    <t>470 ± 119</t>
  </si>
  <si>
    <t>385 ± 102</t>
  </si>
  <si>
    <t>265 ± 90</t>
  </si>
  <si>
    <t>207 ± 59</t>
  </si>
  <si>
    <t>268 ± 90</t>
  </si>
  <si>
    <t>430 ± 114</t>
  </si>
  <si>
    <t>664 ± 183</t>
  </si>
  <si>
    <t>976 ± 160</t>
  </si>
  <si>
    <t>1108 ± 130</t>
  </si>
  <si>
    <t>1169 ± 158</t>
  </si>
  <si>
    <t>754 ± 243</t>
  </si>
  <si>
    <t>589 ± 78</t>
  </si>
  <si>
    <t>449 ± 110</t>
  </si>
  <si>
    <t>360 ± 89</t>
  </si>
  <si>
    <t>268 ± 91</t>
  </si>
  <si>
    <t>205 ± 62</t>
  </si>
  <si>
    <t>299 ± 113</t>
  </si>
  <si>
    <t>463 ± 132</t>
  </si>
  <si>
    <t>666 ± 165</t>
  </si>
  <si>
    <t>967 ± 197</t>
  </si>
  <si>
    <t>1092 ± 218</t>
  </si>
  <si>
    <t>1076 ± 149</t>
  </si>
  <si>
    <t>578 ± 163</t>
  </si>
  <si>
    <t>495 ± 81</t>
  </si>
  <si>
    <t>397 ± 118</t>
  </si>
  <si>
    <t>358 ± 86</t>
  </si>
  <si>
    <t>281 ± 86</t>
  </si>
  <si>
    <t>229 ± 75</t>
  </si>
  <si>
    <t>306 ± 134</t>
  </si>
  <si>
    <t>381 ± 151</t>
  </si>
  <si>
    <t>567 ± 200</t>
  </si>
  <si>
    <t>838 ± 277</t>
  </si>
  <si>
    <t>1086 ± 224</t>
  </si>
  <si>
    <t>1059 ± 199</t>
  </si>
  <si>
    <t>565 ± 134</t>
  </si>
  <si>
    <t>497 ± 110</t>
  </si>
  <si>
    <t>429 ± 114</t>
  </si>
  <si>
    <t>393 ± 121</t>
  </si>
  <si>
    <t>265 ± 87</t>
  </si>
  <si>
    <t>216 ± 68</t>
  </si>
  <si>
    <t>435 ± 115</t>
  </si>
  <si>
    <t>996 ± 110</t>
  </si>
  <si>
    <t>1133 ± 125</t>
  </si>
  <si>
    <t>1228 ± 140</t>
  </si>
  <si>
    <t>1258 ± 153</t>
  </si>
  <si>
    <t>954 ± 260</t>
  </si>
  <si>
    <t>703 ± 134</t>
  </si>
  <si>
    <t>650 ± 171</t>
  </si>
  <si>
    <t>629 ± 121</t>
  </si>
  <si>
    <t>393 ± 109</t>
  </si>
  <si>
    <t>341 ± 79</t>
  </si>
  <si>
    <t>453 ± 111</t>
  </si>
  <si>
    <t>718 ± 139</t>
  </si>
  <si>
    <t>998 ± 119</t>
  </si>
  <si>
    <t>1143 ± 110</t>
  </si>
  <si>
    <t>1189 ± 149</t>
  </si>
  <si>
    <t>1158 ± 171</t>
  </si>
  <si>
    <t>861 ± 267</t>
  </si>
  <si>
    <t>722 ± 128</t>
  </si>
  <si>
    <t>645 ± 142</t>
  </si>
  <si>
    <t>681 ± 92</t>
  </si>
  <si>
    <t>469 ± 95</t>
  </si>
  <si>
    <t>412 ± 98</t>
  </si>
  <si>
    <t>412 ± 101</t>
  </si>
  <si>
    <t>659 ± 110</t>
  </si>
  <si>
    <t>904 ± 107</t>
  </si>
  <si>
    <t>1100 ± 124</t>
  </si>
  <si>
    <t>1011 ± 147</t>
  </si>
  <si>
    <t>1014 ± 137</t>
  </si>
  <si>
    <t>975 ± 102</t>
  </si>
  <si>
    <t>829 ± 108</t>
  </si>
  <si>
    <t>887 ± 136</t>
  </si>
  <si>
    <t>767 ± 142</t>
  </si>
  <si>
    <t>531 ± 136</t>
  </si>
  <si>
    <t>402 ± 99</t>
  </si>
  <si>
    <t>374 ± 85</t>
  </si>
  <si>
    <t>599 ± 149</t>
  </si>
  <si>
    <t>917 ± 125</t>
  </si>
  <si>
    <t>1123 ± 139</t>
  </si>
  <si>
    <t>1211 ± 131</t>
  </si>
  <si>
    <t>1172 ± 153</t>
  </si>
  <si>
    <t>830 ± 209</t>
  </si>
  <si>
    <t>674 ± 94</t>
  </si>
  <si>
    <t>467 ± 131</t>
  </si>
  <si>
    <t>643 ± 94</t>
  </si>
  <si>
    <t>454 ± 116</t>
  </si>
  <si>
    <t>388 ± 105</t>
  </si>
  <si>
    <t>472 ± 106</t>
  </si>
  <si>
    <t>741 ± 130</t>
  </si>
  <si>
    <t>964 ± 145</t>
  </si>
  <si>
    <t>1166 ± 132</t>
  </si>
  <si>
    <t>1092 ± 174</t>
  </si>
  <si>
    <t>851 ± 162</t>
  </si>
  <si>
    <t>614 ± 134</t>
  </si>
  <si>
    <t>505 ± 89</t>
  </si>
  <si>
    <t>552 ± 144</t>
  </si>
  <si>
    <t>673 ± 78</t>
  </si>
  <si>
    <t>518 ± 116</t>
  </si>
  <si>
    <t>466 ± 132</t>
  </si>
  <si>
    <t>542 ± 60</t>
  </si>
  <si>
    <t>567 ± 87</t>
  </si>
  <si>
    <t>630 ± 103</t>
  </si>
  <si>
    <t>763 ± 88</t>
  </si>
  <si>
    <t>796 ± 90</t>
  </si>
  <si>
    <t>766 ± 74</t>
  </si>
  <si>
    <t>828 ± 91</t>
  </si>
  <si>
    <t>842 ± 61</t>
  </si>
  <si>
    <t>610 ± 63</t>
  </si>
  <si>
    <t>566 ± 118</t>
  </si>
  <si>
    <t>454 ± 117</t>
  </si>
  <si>
    <t>509 ± 142</t>
  </si>
  <si>
    <t>507 ± 105</t>
  </si>
  <si>
    <t>538 ± 87</t>
  </si>
  <si>
    <t>515 ± 149</t>
  </si>
  <si>
    <t>600 ± 82</t>
  </si>
  <si>
    <t>718 ± 67</t>
  </si>
  <si>
    <t>782 ± 70</t>
  </si>
  <si>
    <t>833 ± 71</t>
  </si>
  <si>
    <t>770 ± 54</t>
  </si>
  <si>
    <t>682 ± 68</t>
  </si>
  <si>
    <t>555 ± 161</t>
  </si>
  <si>
    <t>484 ± 87</t>
  </si>
  <si>
    <t>541 ± 120</t>
  </si>
  <si>
    <t>519 ± 63</t>
  </si>
  <si>
    <t>643 ± 116</t>
  </si>
  <si>
    <t>930 ± 160</t>
  </si>
  <si>
    <t>1020 ± 123</t>
  </si>
  <si>
    <t>1091 ± 123</t>
  </si>
  <si>
    <t>1010 ± 93</t>
  </si>
  <si>
    <t>907 ± 81</t>
  </si>
  <si>
    <t>850 ± 77</t>
  </si>
  <si>
    <t>505 ± 115</t>
  </si>
  <si>
    <t>527 ± 74</t>
  </si>
  <si>
    <t>466 ± 66</t>
  </si>
  <si>
    <t>479 ± 40</t>
  </si>
  <si>
    <t>565 ± 116</t>
  </si>
  <si>
    <t>827 ± 131</t>
  </si>
  <si>
    <t>955 ± 112</t>
  </si>
  <si>
    <t>1122 ± 114</t>
  </si>
  <si>
    <t>1075 ± 108</t>
  </si>
  <si>
    <t>1005 ± 114</t>
  </si>
  <si>
    <t>913 ± 99</t>
  </si>
  <si>
    <t>561 ± 131</t>
  </si>
  <si>
    <t>521 ± 100</t>
  </si>
  <si>
    <t>516 ± 71</t>
  </si>
  <si>
    <t>443 ± 60</t>
  </si>
  <si>
    <t>273 ± 73</t>
  </si>
  <si>
    <t>479 ± 143</t>
  </si>
  <si>
    <t>802 ± 124</t>
  </si>
  <si>
    <t>1076 ± 120</t>
  </si>
  <si>
    <t>1152 ± 113</t>
  </si>
  <si>
    <t>1245 ± 141</t>
  </si>
  <si>
    <t>915 ± 254</t>
  </si>
  <si>
    <t>678 ± 135</t>
  </si>
  <si>
    <t>563 ± 202</t>
  </si>
  <si>
    <t>547 ± 106</t>
  </si>
  <si>
    <t>327 ± 95</t>
  </si>
  <si>
    <t>260 ± 70</t>
  </si>
  <si>
    <t>306 ± 65</t>
  </si>
  <si>
    <t>396 ± 105</t>
  </si>
  <si>
    <t>843 ± 118</t>
  </si>
  <si>
    <t>1046 ± 121</t>
  </si>
  <si>
    <t>1169 ± 107</t>
  </si>
  <si>
    <t>1259 ± 154</t>
  </si>
  <si>
    <t>892 ± 249</t>
  </si>
  <si>
    <t>500 ± 147</t>
  </si>
  <si>
    <t>539 ± 143</t>
  </si>
  <si>
    <t>468 ± 102</t>
  </si>
  <si>
    <t>367 ± 84</t>
  </si>
  <si>
    <t>304 ± 74</t>
  </si>
  <si>
    <t>429 ± 80</t>
  </si>
  <si>
    <t>556 ± 153</t>
  </si>
  <si>
    <t>961 ± 141</t>
  </si>
  <si>
    <t>1089 ± 164</t>
  </si>
  <si>
    <t>1244 ± 100</t>
  </si>
  <si>
    <t>1151 ± 193</t>
  </si>
  <si>
    <t>782 ± 208</t>
  </si>
  <si>
    <t>530 ± 120</t>
  </si>
  <si>
    <t>546 ± 123</t>
  </si>
  <si>
    <t>610 ± 106</t>
  </si>
  <si>
    <t>475 ± 110</t>
  </si>
  <si>
    <t>340 ± 131</t>
  </si>
  <si>
    <t>283 ± 78</t>
  </si>
  <si>
    <t>376 ± 75</t>
  </si>
  <si>
    <t>670 ± 125</t>
  </si>
  <si>
    <t>991 ± 114</t>
  </si>
  <si>
    <t>1073 ± 108</t>
  </si>
  <si>
    <t>1262 ± 141</t>
  </si>
  <si>
    <t>803 ± 215</t>
  </si>
  <si>
    <t>519 ± 132</t>
  </si>
  <si>
    <t>482 ± 170</t>
  </si>
  <si>
    <t>346 ± 75</t>
  </si>
  <si>
    <t>300 ± 78</t>
  </si>
  <si>
    <t>244 ± 60</t>
  </si>
  <si>
    <t>275 ± 67</t>
  </si>
  <si>
    <t>453 ± 126</t>
  </si>
  <si>
    <t>783 ± 118</t>
  </si>
  <si>
    <t>1057 ± 117</t>
  </si>
  <si>
    <t>1131 ± 113</t>
  </si>
  <si>
    <t>1238 ± 137</t>
  </si>
  <si>
    <t>896 ± 255</t>
  </si>
  <si>
    <t>647 ± 136</t>
  </si>
  <si>
    <t>531 ± 194</t>
  </si>
  <si>
    <t>523 ± 98</t>
  </si>
  <si>
    <t>326 ± 92</t>
  </si>
  <si>
    <t>270 ± 77</t>
  </si>
  <si>
    <t>296 ± 72</t>
  </si>
  <si>
    <t>447 ± 93</t>
  </si>
  <si>
    <t>675 ± 131</t>
  </si>
  <si>
    <t>1004 ± 111</t>
  </si>
  <si>
    <t>1073 ± 127</t>
  </si>
  <si>
    <t>1209 ± 161</t>
  </si>
  <si>
    <t>769 ± 256</t>
  </si>
  <si>
    <t>547 ± 123</t>
  </si>
  <si>
    <t>476 ± 165</t>
  </si>
  <si>
    <t>328 ± 73</t>
  </si>
  <si>
    <t>291 ± 77</t>
  </si>
  <si>
    <t>236 ± 55</t>
  </si>
  <si>
    <t>411 ± 80</t>
  </si>
  <si>
    <t>620 ± 149</t>
  </si>
  <si>
    <t>962 ± 120</t>
  </si>
  <si>
    <t>1108 ± 135</t>
  </si>
  <si>
    <t>1225 ± 107</t>
  </si>
  <si>
    <t>1308 ± 115</t>
  </si>
  <si>
    <t>842 ± 232</t>
  </si>
  <si>
    <t>601 ± 137</t>
  </si>
  <si>
    <t>505 ± 179</t>
  </si>
  <si>
    <t>633 ± 128</t>
  </si>
  <si>
    <t>442 ± 120</t>
  </si>
  <si>
    <t>350 ± 87</t>
  </si>
  <si>
    <t>312 ± 76</t>
  </si>
  <si>
    <t>421 ± 102</t>
  </si>
  <si>
    <t>841 ± 136</t>
  </si>
  <si>
    <t>1057 ± 126</t>
  </si>
  <si>
    <t>1153 ± 113</t>
  </si>
  <si>
    <t>1275 ± 109</t>
  </si>
  <si>
    <t>955 ± 262</t>
  </si>
  <si>
    <t>591 ± 174</t>
  </si>
  <si>
    <t>550 ± 182</t>
  </si>
  <si>
    <t>521 ± 119</t>
  </si>
  <si>
    <t>351 ± 90</t>
  </si>
  <si>
    <t>280 ± 78</t>
  </si>
  <si>
    <t>282 ± 64</t>
  </si>
  <si>
    <t>434 ± 96</t>
  </si>
  <si>
    <t>768 ± 123</t>
  </si>
  <si>
    <t>1049 ± 141</t>
  </si>
  <si>
    <t>1123 ± 129</t>
  </si>
  <si>
    <t>1208 ± 168</t>
  </si>
  <si>
    <t>843 ± 261</t>
  </si>
  <si>
    <t>633 ± 143</t>
  </si>
  <si>
    <t>547 ± 189</t>
  </si>
  <si>
    <t>404 ± 89</t>
  </si>
  <si>
    <t>301 ± 73</t>
  </si>
  <si>
    <t>253 ± 62</t>
  </si>
  <si>
    <t>301 ± 78</t>
  </si>
  <si>
    <t>379 ± 82</t>
  </si>
  <si>
    <t>799 ± 141</t>
  </si>
  <si>
    <t>1024 ± 117</t>
  </si>
  <si>
    <t>1110 ± 105</t>
  </si>
  <si>
    <t>1267 ± 152</t>
  </si>
  <si>
    <t>916 ± 241</t>
  </si>
  <si>
    <t>563 ± 156</t>
  </si>
  <si>
    <t>549 ± 160</t>
  </si>
  <si>
    <t>422 ± 87</t>
  </si>
  <si>
    <t>331 ± 79</t>
  </si>
  <si>
    <t>268 ± 71</t>
  </si>
  <si>
    <t>287 ± 76</t>
  </si>
  <si>
    <t>437 ± 90</t>
  </si>
  <si>
    <t>686 ± 136</t>
  </si>
  <si>
    <t>989 ± 120</t>
  </si>
  <si>
    <t>1037 ± 126</t>
  </si>
  <si>
    <t>1214 ± 153</t>
  </si>
  <si>
    <t>724 ± 229</t>
  </si>
  <si>
    <t>494 ± 109</t>
  </si>
  <si>
    <t>441 ± 155</t>
  </si>
  <si>
    <t>327 ± 69</t>
  </si>
  <si>
    <t>293 ± 84</t>
  </si>
  <si>
    <t>237 ± 60</t>
  </si>
  <si>
    <t>309 ± 69</t>
  </si>
  <si>
    <t>406 ± 106</t>
  </si>
  <si>
    <t>857 ± 144</t>
  </si>
  <si>
    <t>1046 ± 134</t>
  </si>
  <si>
    <t>1141 ± 105</t>
  </si>
  <si>
    <t>1276 ± 129</t>
  </si>
  <si>
    <t>912 ± 249</t>
  </si>
  <si>
    <t>546 ± 159</t>
  </si>
  <si>
    <t>538 ± 157</t>
  </si>
  <si>
    <t>469 ± 93</t>
  </si>
  <si>
    <t>346 ± 76</t>
  </si>
  <si>
    <t>293 ± 83</t>
  </si>
  <si>
    <t>305 ± 62</t>
  </si>
  <si>
    <t>381 ± 89</t>
  </si>
  <si>
    <t>853 ± 131</t>
  </si>
  <si>
    <t>1025 ± 148</t>
  </si>
  <si>
    <t>1194 ± 105</t>
  </si>
  <si>
    <t>1248 ± 202</t>
  </si>
  <si>
    <t>852 ± 231</t>
  </si>
  <si>
    <t>511 ± 152</t>
  </si>
  <si>
    <t>510 ± 130</t>
  </si>
  <si>
    <t>391 ± 93</t>
  </si>
  <si>
    <t>310 ± 76</t>
  </si>
  <si>
    <t>257 ± 117</t>
  </si>
  <si>
    <t>418 ± 131</t>
  </si>
  <si>
    <t>599 ± 145</t>
  </si>
  <si>
    <t>871 ± 184</t>
  </si>
  <si>
    <t>1056 ± 231</t>
  </si>
  <si>
    <t>953 ± 161</t>
  </si>
  <si>
    <t>482 ± 155</t>
  </si>
  <si>
    <t>411 ± 103</t>
  </si>
  <si>
    <t>337 ± 144</t>
  </si>
  <si>
    <t>343 ± 97</t>
  </si>
  <si>
    <t>270 ± 102</t>
  </si>
  <si>
    <t>211 ± 66</t>
  </si>
  <si>
    <t>271 ± 85</t>
  </si>
  <si>
    <t>406 ± 91</t>
  </si>
  <si>
    <t>636 ± 157</t>
  </si>
  <si>
    <t>903 ± 139</t>
  </si>
  <si>
    <t>972 ± 181</t>
  </si>
  <si>
    <t>1087 ± 130</t>
  </si>
  <si>
    <t>591 ± 176</t>
  </si>
  <si>
    <t>439 ± 109</t>
  </si>
  <si>
    <t>386 ± 133</t>
  </si>
  <si>
    <t>316 ± 66</t>
  </si>
  <si>
    <t>286 ± 88</t>
  </si>
  <si>
    <t>221 ± 53</t>
  </si>
  <si>
    <t>255 ± 107</t>
  </si>
  <si>
    <t>412 ± 130</t>
  </si>
  <si>
    <t>627 ± 161</t>
  </si>
  <si>
    <t>919 ± 175</t>
  </si>
  <si>
    <t>1062 ± 213</t>
  </si>
  <si>
    <t>1007 ± 152</t>
  </si>
  <si>
    <t>508 ± 158</t>
  </si>
  <si>
    <t>416 ± 111</t>
  </si>
  <si>
    <t>325 ± 138</t>
  </si>
  <si>
    <t>337 ± 93</t>
  </si>
  <si>
    <t>266 ± 89</t>
  </si>
  <si>
    <t>207 ± 61</t>
  </si>
  <si>
    <t>390 ± 80</t>
  </si>
  <si>
    <t>587 ± 111</t>
  </si>
  <si>
    <t>858 ± 119</t>
  </si>
  <si>
    <t>833 ± 156</t>
  </si>
  <si>
    <t>833 ± 181</t>
  </si>
  <si>
    <t>822 ± 216</t>
  </si>
  <si>
    <t>591 ± 161</t>
  </si>
  <si>
    <t>485 ± 120</t>
  </si>
  <si>
    <t>474 ± 99</t>
  </si>
  <si>
    <t>452 ± 84</t>
  </si>
  <si>
    <t>409 ± 96</t>
  </si>
  <si>
    <t>310 ± 102</t>
  </si>
  <si>
    <t>351 ± 58</t>
  </si>
  <si>
    <t>491 ± 70</t>
  </si>
  <si>
    <t>644 ± 96</t>
  </si>
  <si>
    <t>651 ± 82</t>
  </si>
  <si>
    <t>637 ± 122</t>
  </si>
  <si>
    <t>643 ± 151</t>
  </si>
  <si>
    <t>547 ± 122</t>
  </si>
  <si>
    <t>468 ± 127</t>
  </si>
  <si>
    <t>451 ± 79</t>
  </si>
  <si>
    <t>418 ± 107</t>
  </si>
  <si>
    <t>360 ± 71</t>
  </si>
  <si>
    <t>316 ± 84</t>
  </si>
  <si>
    <t>6=himalayan</t>
  </si>
  <si>
    <t>Proposed minimum number of sampling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</si>
</sst>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2" borderId="0" xfId="0" applyFill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" fontId="0" fillId="0" borderId="0" xfId="0" applyNumberForma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/>
    <xf numFmtId="164" fontId="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A5FD-9675-4EF0-A907-382C90F99BF4}">
  <sheetPr codeName="Sheet48">
    <tabColor rgb="FF00B050"/>
  </sheetPr>
  <dimension ref="A2:AG1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3" sqref="H13"/>
    </sheetView>
  </sheetViews>
  <sheetFormatPr defaultRowHeight="12.5" x14ac:dyDescent="0.25"/>
  <cols>
    <col min="2" max="2" width="17.26953125" bestFit="1" customWidth="1"/>
    <col min="3" max="14" width="9.54296875" customWidth="1"/>
    <col min="15" max="15" width="16.1796875" customWidth="1"/>
    <col min="16" max="17" width="8.7265625" style="1"/>
    <col min="19" max="19" width="10.7265625" bestFit="1" customWidth="1"/>
  </cols>
  <sheetData>
    <row r="2" spans="1:33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6" t="s">
        <v>1574</v>
      </c>
    </row>
    <row r="3" spans="1:33" s="5" customFormat="1" x14ac:dyDescent="0.25">
      <c r="C3" s="19" t="s">
        <v>2733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12"/>
      <c r="Q3" s="12"/>
    </row>
    <row r="4" spans="1:33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  <c r="P4" s="13" t="s">
        <v>1562</v>
      </c>
      <c r="Q4" s="13" t="s">
        <v>1563</v>
      </c>
      <c r="R4" s="15"/>
      <c r="S4" s="15"/>
      <c r="T4" s="15"/>
      <c r="U4" s="15"/>
    </row>
    <row r="5" spans="1:33" x14ac:dyDescent="0.25">
      <c r="A5">
        <v>1</v>
      </c>
      <c r="B5" t="s">
        <v>270</v>
      </c>
      <c r="C5" s="17">
        <f>MAX(4,IF(bymonth_sum_precip!C5&gt;50,15-(INT(bymonth_sum_precip!C5/50)-1)*2,15)*(MAX(IF(bymonth_average_ventilation!$R5&gt;bymonth_average_ventilation!C5,1-bymonth_average_ventilation!C5/bymonth_average_ventilation!$R5,1),0.5)))</f>
        <v>8.6634578912027429</v>
      </c>
      <c r="D5" s="17">
        <f>MAX(4,IF(bymonth_sum_precip!D5&gt;50,15-(INT(bymonth_sum_precip!D5/50)-1)*2,15)*(MAX(IF(bymonth_average_ventilation!$R5&gt;bymonth_average_ventilation!D5,1-bymonth_average_ventilation!D5/bymonth_average_ventilation!$R5,1),0.5)))</f>
        <v>8.2254535165674127</v>
      </c>
      <c r="E5" s="17">
        <f>MAX(4,IF(bymonth_sum_precip!E5&gt;50,15-(INT(bymonth_sum_precip!E5/50)-1)*2,15)*(MAX(IF(bymonth_average_ventilation!$R5&gt;bymonth_average_ventilation!E5,1-bymonth_average_ventilation!E5/bymonth_average_ventilation!$R5,1),0.5)))</f>
        <v>7.5</v>
      </c>
      <c r="F5" s="17">
        <f>MAX(4,IF(bymonth_sum_precip!F5&gt;50,15-(INT(bymonth_sum_precip!F5/50)-1)*2,15)*(MAX(IF(bymonth_average_ventilation!$R5&gt;bymonth_average_ventilation!F5,1-bymonth_average_ventilation!F5/bymonth_average_ventilation!$R5,1),0.5)))</f>
        <v>7.5</v>
      </c>
      <c r="G5" s="17">
        <f>MAX(4,IF(bymonth_sum_precip!G5&gt;50,15-(INT(bymonth_sum_precip!G5/50)-1)*2,15)*(MAX(IF(bymonth_average_ventilation!$R5&gt;bymonth_average_ventilation!G5,1-bymonth_average_ventilation!G5/bymonth_average_ventilation!$R5,1),0.5)))</f>
        <v>15</v>
      </c>
      <c r="H5" s="17">
        <f>MAX(4,IF(bymonth_sum_precip!H5&gt;50,15-(INT(bymonth_sum_precip!H5/50)-1)*2,15)*(MAX(IF(bymonth_average_ventilation!$R5&gt;bymonth_average_ventilation!H5,1-bymonth_average_ventilation!H5/bymonth_average_ventilation!$R5,1),0.5)))</f>
        <v>15</v>
      </c>
      <c r="I5" s="17">
        <f>MAX(4,IF(bymonth_sum_precip!I5&gt;50,15-(INT(bymonth_sum_precip!I5/50)-1)*2,15)*(MAX(IF(bymonth_average_ventilation!$R5&gt;bymonth_average_ventilation!I5,1-bymonth_average_ventilation!I5/bymonth_average_ventilation!$R5,1),0.5)))</f>
        <v>15</v>
      </c>
      <c r="J5" s="17">
        <f>MAX(4,IF(bymonth_sum_precip!J5&gt;50,15-(INT(bymonth_sum_precip!J5/50)-1)*2,15)*(MAX(IF(bymonth_average_ventilation!$R5&gt;bymonth_average_ventilation!J5,1-bymonth_average_ventilation!J5/bymonth_average_ventilation!$R5,1),0.5)))</f>
        <v>15</v>
      </c>
      <c r="K5" s="17">
        <f>MAX(4,IF(bymonth_sum_precip!K5&gt;50,15-(INT(bymonth_sum_precip!K5/50)-1)*2,15)*(MAX(IF(bymonth_average_ventilation!$R5&gt;bymonth_average_ventilation!K5,1-bymonth_average_ventilation!K5/bymonth_average_ventilation!$R5,1),0.5)))</f>
        <v>6.5</v>
      </c>
      <c r="L5" s="17">
        <f>MAX(4,IF(bymonth_sum_precip!L5&gt;50,15-(INT(bymonth_sum_precip!L5/50)-1)*2,15)*(MAX(IF(bymonth_average_ventilation!$R5&gt;bymonth_average_ventilation!L5,1-bymonth_average_ventilation!L5/bymonth_average_ventilation!$R5,1),0.5)))</f>
        <v>6.5</v>
      </c>
      <c r="M5" s="17">
        <f>MAX(4,IF(bymonth_sum_precip!M5&gt;50,15-(INT(bymonth_sum_precip!M5/50)-1)*2,15)*(MAX(IF(bymonth_average_ventilation!$R5&gt;bymonth_average_ventilation!M5,1-bymonth_average_ventilation!M5/bymonth_average_ventilation!$R5,1),0.5)))</f>
        <v>4.5856766642956046</v>
      </c>
      <c r="N5" s="17">
        <f>MAX(4,IF(bymonth_sum_precip!N5&gt;50,15-(INT(bymonth_sum_precip!N5/50)-1)*2,15)*(MAX(IF(bymonth_average_ventilation!$R5&gt;bymonth_average_ventilation!N5,1-bymonth_average_ventilation!N5/bymonth_average_ventilation!$R5,1),0.5)))</f>
        <v>7.4249039482290007</v>
      </c>
      <c r="O5" s="4" t="s">
        <v>1575</v>
      </c>
      <c r="P5" s="14">
        <v>0</v>
      </c>
      <c r="Q5" s="14">
        <v>1</v>
      </c>
      <c r="R5" s="18">
        <f>SUM(C5:N5)</f>
        <v>116.89949202029476</v>
      </c>
    </row>
    <row r="6" spans="1:33" x14ac:dyDescent="0.25">
      <c r="A6">
        <v>2</v>
      </c>
      <c r="B6" t="s">
        <v>271</v>
      </c>
      <c r="C6" s="17">
        <f>MAX(4,IF(bymonth_sum_precip!C6&gt;50,15-(INT(bymonth_sum_precip!C6/50)-1)*2,15)*(MAX(IF(bymonth_average_ventilation!$R6&gt;bymonth_average_ventilation!C6,1-bymonth_average_ventilation!C6/bymonth_average_ventilation!$R6,1),0.5)))</f>
        <v>7.5</v>
      </c>
      <c r="D6" s="17">
        <f>MAX(4,IF(bymonth_sum_precip!D6&gt;50,15-(INT(bymonth_sum_precip!D6/50)-1)*2,15)*(MAX(IF(bymonth_average_ventilation!$R6&gt;bymonth_average_ventilation!D6,1-bymonth_average_ventilation!D6/bymonth_average_ventilation!$R6,1),0.5)))</f>
        <v>7.5</v>
      </c>
      <c r="E6" s="17">
        <f>MAX(4,IF(bymonth_sum_precip!E6&gt;50,15-(INT(bymonth_sum_precip!E6/50)-1)*2,15)*(MAX(IF(bymonth_average_ventilation!$R6&gt;bymonth_average_ventilation!E6,1-bymonth_average_ventilation!E6/bymonth_average_ventilation!$R6,1),0.5)))</f>
        <v>7.5</v>
      </c>
      <c r="F6" s="17">
        <f>MAX(4,IF(bymonth_sum_precip!F6&gt;50,15-(INT(bymonth_sum_precip!F6/50)-1)*2,15)*(MAX(IF(bymonth_average_ventilation!$R6&gt;bymonth_average_ventilation!F6,1-bymonth_average_ventilation!F6/bymonth_average_ventilation!$R6,1),0.5)))</f>
        <v>7.5</v>
      </c>
      <c r="G6" s="17">
        <f>MAX(4,IF(bymonth_sum_precip!G6&gt;50,15-(INT(bymonth_sum_precip!G6/50)-1)*2,15)*(MAX(IF(bymonth_average_ventilation!$R6&gt;bymonth_average_ventilation!G6,1-bymonth_average_ventilation!G6/bymonth_average_ventilation!$R6,1),0.5)))</f>
        <v>15</v>
      </c>
      <c r="H6" s="17">
        <f>MAX(4,IF(bymonth_sum_precip!H6&gt;50,15-(INT(bymonth_sum_precip!H6/50)-1)*2,15)*(MAX(IF(bymonth_average_ventilation!$R6&gt;bymonth_average_ventilation!H6,1-bymonth_average_ventilation!H6/bymonth_average_ventilation!$R6,1),0.5)))</f>
        <v>15</v>
      </c>
      <c r="I6" s="17">
        <f>MAX(4,IF(bymonth_sum_precip!I6&gt;50,15-(INT(bymonth_sum_precip!I6/50)-1)*2,15)*(MAX(IF(bymonth_average_ventilation!$R6&gt;bymonth_average_ventilation!I6,1-bymonth_average_ventilation!I6/bymonth_average_ventilation!$R6,1),0.5)))</f>
        <v>15</v>
      </c>
      <c r="J6" s="17">
        <f>MAX(4,IF(bymonth_sum_precip!J6&gt;50,15-(INT(bymonth_sum_precip!J6/50)-1)*2,15)*(MAX(IF(bymonth_average_ventilation!$R6&gt;bymonth_average_ventilation!J6,1-bymonth_average_ventilation!J6/bymonth_average_ventilation!$R6,1),0.5)))</f>
        <v>15</v>
      </c>
      <c r="K6" s="17">
        <f>MAX(4,IF(bymonth_sum_precip!K6&gt;50,15-(INT(bymonth_sum_precip!K6/50)-1)*2,15)*(MAX(IF(bymonth_average_ventilation!$R6&gt;bymonth_average_ventilation!K6,1-bymonth_average_ventilation!K6/bymonth_average_ventilation!$R6,1),0.5)))</f>
        <v>6.5</v>
      </c>
      <c r="L6" s="17">
        <f>MAX(4,IF(bymonth_sum_precip!L6&gt;50,15-(INT(bymonth_sum_precip!L6/50)-1)*2,15)*(MAX(IF(bymonth_average_ventilation!$R6&gt;bymonth_average_ventilation!L6,1-bymonth_average_ventilation!L6/bymonth_average_ventilation!$R6,1),0.5)))</f>
        <v>4</v>
      </c>
      <c r="M6" s="17">
        <f>MAX(4,IF(bymonth_sum_precip!M6&gt;50,15-(INT(bymonth_sum_precip!M6/50)-1)*2,15)*(MAX(IF(bymonth_average_ventilation!$R6&gt;bymonth_average_ventilation!M6,1-bymonth_average_ventilation!M6/bymonth_average_ventilation!$R6,1),0.5)))</f>
        <v>4</v>
      </c>
      <c r="N6" s="17">
        <f>MAX(4,IF(bymonth_sum_precip!N6&gt;50,15-(INT(bymonth_sum_precip!N6/50)-1)*2,15)*(MAX(IF(bymonth_average_ventilation!$R6&gt;bymonth_average_ventilation!N6,1-bymonth_average_ventilation!N6/bymonth_average_ventilation!$R6,1),0.5)))</f>
        <v>4</v>
      </c>
      <c r="O6" s="4" t="s">
        <v>1575</v>
      </c>
      <c r="P6" s="14">
        <v>0</v>
      </c>
      <c r="Q6" s="14">
        <v>1</v>
      </c>
      <c r="R6" s="18">
        <f t="shared" ref="R6:R69" si="0">SUM(C6:N6)</f>
        <v>108.5</v>
      </c>
      <c r="U6" s="7" t="s">
        <v>0</v>
      </c>
      <c r="V6" s="6" t="s">
        <v>1</v>
      </c>
      <c r="W6" s="7" t="s">
        <v>2</v>
      </c>
      <c r="X6" s="6" t="s">
        <v>3</v>
      </c>
      <c r="Y6" s="7" t="s">
        <v>4</v>
      </c>
      <c r="Z6" s="6" t="s">
        <v>5</v>
      </c>
      <c r="AA6" s="7" t="s">
        <v>6</v>
      </c>
      <c r="AB6" s="6" t="s">
        <v>7</v>
      </c>
      <c r="AC6" s="7" t="s">
        <v>8</v>
      </c>
      <c r="AD6" s="6" t="s">
        <v>9</v>
      </c>
      <c r="AE6" s="7" t="s">
        <v>10</v>
      </c>
      <c r="AF6" s="6" t="s">
        <v>11</v>
      </c>
    </row>
    <row r="7" spans="1:33" x14ac:dyDescent="0.25">
      <c r="A7">
        <v>3</v>
      </c>
      <c r="B7" t="s">
        <v>272</v>
      </c>
      <c r="C7" s="17">
        <f>MAX(4,IF(bymonth_sum_precip!C7&gt;50,15-(INT(bymonth_sum_precip!C7/50)-1)*2,15)*(MAX(IF(bymonth_average_ventilation!$R7&gt;bymonth_average_ventilation!C7,1-bymonth_average_ventilation!C7/bymonth_average_ventilation!$R7,1),0.5)))</f>
        <v>7.5</v>
      </c>
      <c r="D7" s="17">
        <f>MAX(4,IF(bymonth_sum_precip!D7&gt;50,15-(INT(bymonth_sum_precip!D7/50)-1)*2,15)*(MAX(IF(bymonth_average_ventilation!$R7&gt;bymonth_average_ventilation!D7,1-bymonth_average_ventilation!D7/bymonth_average_ventilation!$R7,1),0.5)))</f>
        <v>7.6168045897015162</v>
      </c>
      <c r="E7" s="17">
        <f>MAX(4,IF(bymonth_sum_precip!E7&gt;50,15-(INT(bymonth_sum_precip!E7/50)-1)*2,15)*(MAX(IF(bymonth_average_ventilation!$R7&gt;bymonth_average_ventilation!E7,1-bymonth_average_ventilation!E7/bymonth_average_ventilation!$R7,1),0.5)))</f>
        <v>7.5</v>
      </c>
      <c r="F7" s="17">
        <f>MAX(4,IF(bymonth_sum_precip!F7&gt;50,15-(INT(bymonth_sum_precip!F7/50)-1)*2,15)*(MAX(IF(bymonth_average_ventilation!$R7&gt;bymonth_average_ventilation!F7,1-bymonth_average_ventilation!F7/bymonth_average_ventilation!$R7,1),0.5)))</f>
        <v>4.5</v>
      </c>
      <c r="G7" s="17">
        <f>MAX(4,IF(bymonth_sum_precip!G7&gt;50,15-(INT(bymonth_sum_precip!G7/50)-1)*2,15)*(MAX(IF(bymonth_average_ventilation!$R7&gt;bymonth_average_ventilation!G7,1-bymonth_average_ventilation!G7/bymonth_average_ventilation!$R7,1),0.5)))</f>
        <v>15</v>
      </c>
      <c r="H7" s="17">
        <f>MAX(4,IF(bymonth_sum_precip!H7&gt;50,15-(INT(bymonth_sum_precip!H7/50)-1)*2,15)*(MAX(IF(bymonth_average_ventilation!$R7&gt;bymonth_average_ventilation!H7,1-bymonth_average_ventilation!H7/bymonth_average_ventilation!$R7,1),0.5)))</f>
        <v>15</v>
      </c>
      <c r="I7" s="17">
        <f>MAX(4,IF(bymonth_sum_precip!I7&gt;50,15-(INT(bymonth_sum_precip!I7/50)-1)*2,15)*(MAX(IF(bymonth_average_ventilation!$R7&gt;bymonth_average_ventilation!I7,1-bymonth_average_ventilation!I7/bymonth_average_ventilation!$R7,1),0.5)))</f>
        <v>15</v>
      </c>
      <c r="J7" s="17">
        <f>MAX(4,IF(bymonth_sum_precip!J7&gt;50,15-(INT(bymonth_sum_precip!J7/50)-1)*2,15)*(MAX(IF(bymonth_average_ventilation!$R7&gt;bymonth_average_ventilation!J7,1-bymonth_average_ventilation!J7/bymonth_average_ventilation!$R7,1),0.5)))</f>
        <v>15</v>
      </c>
      <c r="K7" s="17">
        <f>MAX(4,IF(bymonth_sum_precip!K7&gt;50,15-(INT(bymonth_sum_precip!K7/50)-1)*2,15)*(MAX(IF(bymonth_average_ventilation!$R7&gt;bymonth_average_ventilation!K7,1-bymonth_average_ventilation!K7/bymonth_average_ventilation!$R7,1),0.5)))</f>
        <v>5.5</v>
      </c>
      <c r="L7" s="17">
        <f>MAX(4,IF(bymonth_sum_precip!L7&gt;50,15-(INT(bymonth_sum_precip!L7/50)-1)*2,15)*(MAX(IF(bymonth_average_ventilation!$R7&gt;bymonth_average_ventilation!L7,1-bymonth_average_ventilation!L7/bymonth_average_ventilation!$R7,1),0.5)))</f>
        <v>6.5</v>
      </c>
      <c r="M7" s="17">
        <f>MAX(4,IF(bymonth_sum_precip!M7&gt;50,15-(INT(bymonth_sum_precip!M7/50)-1)*2,15)*(MAX(IF(bymonth_average_ventilation!$R7&gt;bymonth_average_ventilation!M7,1-bymonth_average_ventilation!M7/bymonth_average_ventilation!$R7,1),0.5)))</f>
        <v>7.5</v>
      </c>
      <c r="N7" s="17">
        <f>MAX(4,IF(bymonth_sum_precip!N7&gt;50,15-(INT(bymonth_sum_precip!N7/50)-1)*2,15)*(MAX(IF(bymonth_average_ventilation!$R7&gt;bymonth_average_ventilation!N7,1-bymonth_average_ventilation!N7/bymonth_average_ventilation!$R7,1),0.5)))</f>
        <v>7.5</v>
      </c>
      <c r="O7" s="4" t="s">
        <v>1575</v>
      </c>
      <c r="P7" s="14">
        <v>0</v>
      </c>
      <c r="Q7" s="14">
        <v>1</v>
      </c>
      <c r="R7" s="18">
        <f t="shared" si="0"/>
        <v>114.11680458970152</v>
      </c>
      <c r="S7" s="15" t="s">
        <v>1564</v>
      </c>
      <c r="T7" s="5">
        <f>COUNTIF($Q$5:$Q$99,"=1")</f>
        <v>20</v>
      </c>
      <c r="U7" s="11">
        <f>AVERAGEIF($Q$5:$Q$99,"=1",C5:C99)</f>
        <v>7.9137793259426443</v>
      </c>
      <c r="V7" s="11">
        <f t="shared" ref="V7:AF7" si="1">AVERAGEIF($Q$5:$Q$99,"=1",D5:D99)</f>
        <v>7.9055513219625579</v>
      </c>
      <c r="W7" s="11">
        <f t="shared" si="1"/>
        <v>8.0749999999999993</v>
      </c>
      <c r="X7" s="11">
        <f t="shared" si="1"/>
        <v>8.6999999999999993</v>
      </c>
      <c r="Y7" s="11">
        <f t="shared" si="1"/>
        <v>14.425000000000001</v>
      </c>
      <c r="Z7" s="11">
        <f t="shared" si="1"/>
        <v>15</v>
      </c>
      <c r="AA7" s="11">
        <f t="shared" si="1"/>
        <v>13.75</v>
      </c>
      <c r="AB7" s="11">
        <f t="shared" si="1"/>
        <v>14.7</v>
      </c>
      <c r="AC7" s="11">
        <f t="shared" si="1"/>
        <v>6.4620609691107518</v>
      </c>
      <c r="AD7" s="11">
        <f t="shared" si="1"/>
        <v>5.3883190121372788</v>
      </c>
      <c r="AE7" s="11">
        <f t="shared" si="1"/>
        <v>6.9351795139772205</v>
      </c>
      <c r="AF7" s="11">
        <f t="shared" si="1"/>
        <v>7.2029716340646388</v>
      </c>
      <c r="AG7" s="11">
        <f>SUM(U7:AF7)</f>
        <v>116.45786177719508</v>
      </c>
    </row>
    <row r="8" spans="1:33" x14ac:dyDescent="0.25">
      <c r="A8">
        <v>4</v>
      </c>
      <c r="B8" t="s">
        <v>273</v>
      </c>
      <c r="C8" s="17">
        <f>MAX(4,IF(bymonth_sum_precip!C8&gt;50,15-(INT(bymonth_sum_precip!C8/50)-1)*2,15)*(MAX(IF(bymonth_average_ventilation!$R8&gt;bymonth_average_ventilation!C8,1-bymonth_average_ventilation!C8/bymonth_average_ventilation!$R8,1),0.5)))</f>
        <v>8.1282514096703462</v>
      </c>
      <c r="D8" s="17">
        <f>MAX(4,IF(bymonth_sum_precip!D8&gt;50,15-(INT(bymonth_sum_precip!D8/50)-1)*2,15)*(MAX(IF(bymonth_average_ventilation!$R8&gt;bymonth_average_ventilation!D8,1-bymonth_average_ventilation!D8/bymonth_average_ventilation!$R8,1),0.5)))</f>
        <v>7.6827369548800704</v>
      </c>
      <c r="E8" s="17">
        <f>MAX(4,IF(bymonth_sum_precip!E8&gt;50,15-(INT(bymonth_sum_precip!E8/50)-1)*2,15)*(MAX(IF(bymonth_average_ventilation!$R8&gt;bymonth_average_ventilation!E8,1-bymonth_average_ventilation!E8/bymonth_average_ventilation!$R8,1),0.5)))</f>
        <v>7.5</v>
      </c>
      <c r="F8" s="17">
        <f>MAX(4,IF(bymonth_sum_precip!F8&gt;50,15-(INT(bymonth_sum_precip!F8/50)-1)*2,15)*(MAX(IF(bymonth_average_ventilation!$R8&gt;bymonth_average_ventilation!F8,1-bymonth_average_ventilation!F8/bymonth_average_ventilation!$R8,1),0.5)))</f>
        <v>7.5</v>
      </c>
      <c r="G8" s="17">
        <f>MAX(4,IF(bymonth_sum_precip!G8&gt;50,15-(INT(bymonth_sum_precip!G8/50)-1)*2,15)*(MAX(IF(bymonth_average_ventilation!$R8&gt;bymonth_average_ventilation!G8,1-bymonth_average_ventilation!G8/bymonth_average_ventilation!$R8,1),0.5)))</f>
        <v>15</v>
      </c>
      <c r="H8" s="17">
        <f>MAX(4,IF(bymonth_sum_precip!H8&gt;50,15-(INT(bymonth_sum_precip!H8/50)-1)*2,15)*(MAX(IF(bymonth_average_ventilation!$R8&gt;bymonth_average_ventilation!H8,1-bymonth_average_ventilation!H8/bymonth_average_ventilation!$R8,1),0.5)))</f>
        <v>15</v>
      </c>
      <c r="I8" s="17">
        <f>MAX(4,IF(bymonth_sum_precip!I8&gt;50,15-(INT(bymonth_sum_precip!I8/50)-1)*2,15)*(MAX(IF(bymonth_average_ventilation!$R8&gt;bymonth_average_ventilation!I8,1-bymonth_average_ventilation!I8/bymonth_average_ventilation!$R8,1),0.5)))</f>
        <v>15</v>
      </c>
      <c r="J8" s="17">
        <f>MAX(4,IF(bymonth_sum_precip!J8&gt;50,15-(INT(bymonth_sum_precip!J8/50)-1)*2,15)*(MAX(IF(bymonth_average_ventilation!$R8&gt;bymonth_average_ventilation!J8,1-bymonth_average_ventilation!J8/bymonth_average_ventilation!$R8,1),0.5)))</f>
        <v>15</v>
      </c>
      <c r="K8" s="17">
        <f>MAX(4,IF(bymonth_sum_precip!K8&gt;50,15-(INT(bymonth_sum_precip!K8/50)-1)*2,15)*(MAX(IF(bymonth_average_ventilation!$R8&gt;bymonth_average_ventilation!K8,1-bymonth_average_ventilation!K8/bymonth_average_ventilation!$R8,1),0.5)))</f>
        <v>7.5</v>
      </c>
      <c r="L8" s="17">
        <f>MAX(4,IF(bymonth_sum_precip!L8&gt;50,15-(INT(bymonth_sum_precip!L8/50)-1)*2,15)*(MAX(IF(bymonth_average_ventilation!$R8&gt;bymonth_average_ventilation!L8,1-bymonth_average_ventilation!L8/bymonth_average_ventilation!$R8,1),0.5)))</f>
        <v>4</v>
      </c>
      <c r="M8" s="17">
        <f>MAX(4,IF(bymonth_sum_precip!M8&gt;50,15-(INT(bymonth_sum_precip!M8/50)-1)*2,15)*(MAX(IF(bymonth_average_ventilation!$R8&gt;bymonth_average_ventilation!M8,1-bymonth_average_ventilation!M8/bymonth_average_ventilation!$R8,1),0.5)))</f>
        <v>8.4641204962658989</v>
      </c>
      <c r="N8" s="17">
        <f>MAX(4,IF(bymonth_sum_precip!N8&gt;50,15-(INT(bymonth_sum_precip!N8/50)-1)*2,15)*(MAX(IF(bymonth_average_ventilation!$R8&gt;bymonth_average_ventilation!N8,1-bymonth_average_ventilation!N8/bymonth_average_ventilation!$R8,1),0.5)))</f>
        <v>8.9426049342751597</v>
      </c>
      <c r="O8" s="4" t="s">
        <v>1575</v>
      </c>
      <c r="P8" s="14">
        <v>0</v>
      </c>
      <c r="Q8" s="14">
        <v>1</v>
      </c>
      <c r="R8" s="18">
        <f t="shared" si="0"/>
        <v>119.71771379509147</v>
      </c>
      <c r="S8" s="15" t="s">
        <v>1565</v>
      </c>
      <c r="T8" s="5">
        <f>COUNTIF($Q$5:$Q$99,"=2")</f>
        <v>25</v>
      </c>
      <c r="U8" s="11">
        <f>AVERAGEIF($Q$5:$Q$99,"=2",C5:C99)</f>
        <v>8.2491282294236594</v>
      </c>
      <c r="V8" s="11">
        <f t="shared" ref="V8:AF8" si="2">AVERAGEIF($Q$5:$Q$99,"=2",D5:D99)</f>
        <v>7.5368685995970521</v>
      </c>
      <c r="W8" s="11">
        <f t="shared" si="2"/>
        <v>12</v>
      </c>
      <c r="X8" s="11">
        <f t="shared" si="2"/>
        <v>14.1</v>
      </c>
      <c r="Y8" s="11">
        <f t="shared" si="2"/>
        <v>14.84</v>
      </c>
      <c r="Z8" s="11">
        <f t="shared" si="2"/>
        <v>13.52</v>
      </c>
      <c r="AA8" s="11">
        <f t="shared" si="2"/>
        <v>7.6</v>
      </c>
      <c r="AB8" s="11">
        <f t="shared" si="2"/>
        <v>8.18</v>
      </c>
      <c r="AC8" s="11">
        <f t="shared" si="2"/>
        <v>5.96</v>
      </c>
      <c r="AD8" s="11">
        <f t="shared" si="2"/>
        <v>7.211316185698843</v>
      </c>
      <c r="AE8" s="11">
        <f t="shared" si="2"/>
        <v>7.826689041451619</v>
      </c>
      <c r="AF8" s="11">
        <f t="shared" si="2"/>
        <v>8.3638439921094143</v>
      </c>
      <c r="AG8" s="11">
        <f t="shared" ref="AG8:AG14" si="3">SUM(U8:AF8)</f>
        <v>115.38784604828057</v>
      </c>
    </row>
    <row r="9" spans="1:33" x14ac:dyDescent="0.25">
      <c r="A9">
        <v>5</v>
      </c>
      <c r="B9" t="s">
        <v>274</v>
      </c>
      <c r="C9" s="17">
        <f>MAX(4,IF(bymonth_sum_precip!C9&gt;50,15-(INT(bymonth_sum_precip!C9/50)-1)*2,15)*(MAX(IF(bymonth_average_ventilation!$R9&gt;bymonth_average_ventilation!C9,1-bymonth_average_ventilation!C9/bymonth_average_ventilation!$R9,1),0.5)))</f>
        <v>8.9445103417649481</v>
      </c>
      <c r="D9" s="17">
        <f>MAX(4,IF(bymonth_sum_precip!D9&gt;50,15-(INT(bymonth_sum_precip!D9/50)-1)*2,15)*(MAX(IF(bymonth_average_ventilation!$R9&gt;bymonth_average_ventilation!D9,1-bymonth_average_ventilation!D9/bymonth_average_ventilation!$R9,1),0.5)))</f>
        <v>7.5</v>
      </c>
      <c r="E9" s="17">
        <f>MAX(4,IF(bymonth_sum_precip!E9&gt;50,15-(INT(bymonth_sum_precip!E9/50)-1)*2,15)*(MAX(IF(bymonth_average_ventilation!$R9&gt;bymonth_average_ventilation!E9,1-bymonth_average_ventilation!E9/bymonth_average_ventilation!$R9,1),0.5)))</f>
        <v>7.5</v>
      </c>
      <c r="F9" s="17">
        <f>MAX(4,IF(bymonth_sum_precip!F9&gt;50,15-(INT(bymonth_sum_precip!F9/50)-1)*2,15)*(MAX(IF(bymonth_average_ventilation!$R9&gt;bymonth_average_ventilation!F9,1-bymonth_average_ventilation!F9/bymonth_average_ventilation!$R9,1),0.5)))</f>
        <v>15</v>
      </c>
      <c r="G9" s="17">
        <f>MAX(4,IF(bymonth_sum_precip!G9&gt;50,15-(INT(bymonth_sum_precip!G9/50)-1)*2,15)*(MAX(IF(bymonth_average_ventilation!$R9&gt;bymonth_average_ventilation!G9,1-bymonth_average_ventilation!G9/bymonth_average_ventilation!$R9,1),0.5)))</f>
        <v>15</v>
      </c>
      <c r="H9" s="17">
        <f>MAX(4,IF(bymonth_sum_precip!H9&gt;50,15-(INT(bymonth_sum_precip!H9/50)-1)*2,15)*(MAX(IF(bymonth_average_ventilation!$R9&gt;bymonth_average_ventilation!H9,1-bymonth_average_ventilation!H9/bymonth_average_ventilation!$R9,1),0.5)))</f>
        <v>15</v>
      </c>
      <c r="I9" s="17">
        <f>MAX(4,IF(bymonth_sum_precip!I9&gt;50,15-(INT(bymonth_sum_precip!I9/50)-1)*2,15)*(MAX(IF(bymonth_average_ventilation!$R9&gt;bymonth_average_ventilation!I9,1-bymonth_average_ventilation!I9/bymonth_average_ventilation!$R9,1),0.5)))</f>
        <v>15</v>
      </c>
      <c r="J9" s="17">
        <f>MAX(4,IF(bymonth_sum_precip!J9&gt;50,15-(INT(bymonth_sum_precip!J9/50)-1)*2,15)*(MAX(IF(bymonth_average_ventilation!$R9&gt;bymonth_average_ventilation!J9,1-bymonth_average_ventilation!J9/bymonth_average_ventilation!$R9,1),0.5)))</f>
        <v>15</v>
      </c>
      <c r="K9" s="17">
        <f>MAX(4,IF(bymonth_sum_precip!K9&gt;50,15-(INT(bymonth_sum_precip!K9/50)-1)*2,15)*(MAX(IF(bymonth_average_ventilation!$R9&gt;bymonth_average_ventilation!K9,1-bymonth_average_ventilation!K9/bymonth_average_ventilation!$R9,1),0.5)))</f>
        <v>7.5</v>
      </c>
      <c r="L9" s="17">
        <f>MAX(4,IF(bymonth_sum_precip!L9&gt;50,15-(INT(bymonth_sum_precip!L9/50)-1)*2,15)*(MAX(IF(bymonth_average_ventilation!$R9&gt;bymonth_average_ventilation!L9,1-bymonth_average_ventilation!L9/bymonth_average_ventilation!$R9,1),0.5)))</f>
        <v>7.5</v>
      </c>
      <c r="M9" s="17">
        <f>MAX(4,IF(bymonth_sum_precip!M9&gt;50,15-(INT(bymonth_sum_precip!M9/50)-1)*2,15)*(MAX(IF(bymonth_average_ventilation!$R9&gt;bymonth_average_ventilation!M9,1-bymonth_average_ventilation!M9/bymonth_average_ventilation!$R9,1),0.5)))</f>
        <v>7.5</v>
      </c>
      <c r="N9" s="17">
        <f>MAX(4,IF(bymonth_sum_precip!N9&gt;50,15-(INT(bymonth_sum_precip!N9/50)-1)*2,15)*(MAX(IF(bymonth_average_ventilation!$R9&gt;bymonth_average_ventilation!N9,1-bymonth_average_ventilation!N9/bymonth_average_ventilation!$R9,1),0.5)))</f>
        <v>8.332605744362775</v>
      </c>
      <c r="O9" s="4" t="s">
        <v>1575</v>
      </c>
      <c r="P9" s="14">
        <v>0</v>
      </c>
      <c r="Q9" s="14">
        <v>1</v>
      </c>
      <c r="R9" s="18">
        <f t="shared" si="0"/>
        <v>129.77711608612773</v>
      </c>
      <c r="S9" s="15" t="s">
        <v>1568</v>
      </c>
      <c r="T9" s="5">
        <f>COUNTIF($Q$5:$Q$99,"=3")</f>
        <v>7</v>
      </c>
      <c r="U9" s="11">
        <f>AVERAGEIF($Q$5:$Q$99,"=3",C5:C99)</f>
        <v>7.5</v>
      </c>
      <c r="V9" s="11">
        <f t="shared" ref="V9:AF9" si="4">AVERAGEIF($Q$5:$Q$99,"=3",D5:D99)</f>
        <v>11.785714285714286</v>
      </c>
      <c r="W9" s="11">
        <f t="shared" si="4"/>
        <v>15</v>
      </c>
      <c r="X9" s="11">
        <f t="shared" si="4"/>
        <v>8.4285714285714288</v>
      </c>
      <c r="Y9" s="11">
        <f t="shared" si="4"/>
        <v>4</v>
      </c>
      <c r="Z9" s="11">
        <f t="shared" si="4"/>
        <v>4.1428571428571432</v>
      </c>
      <c r="AA9" s="11">
        <f t="shared" si="4"/>
        <v>4</v>
      </c>
      <c r="AB9" s="11">
        <f t="shared" si="4"/>
        <v>5.6428571428571432</v>
      </c>
      <c r="AC9" s="11">
        <f t="shared" si="4"/>
        <v>4.0714285714285712</v>
      </c>
      <c r="AD9" s="11">
        <f t="shared" si="4"/>
        <v>6.1428571428571432</v>
      </c>
      <c r="AE9" s="11">
        <f t="shared" si="4"/>
        <v>7.5</v>
      </c>
      <c r="AF9" s="11">
        <f t="shared" si="4"/>
        <v>7.7304963732478864</v>
      </c>
      <c r="AG9" s="11">
        <f t="shared" si="3"/>
        <v>85.944782087533611</v>
      </c>
    </row>
    <row r="10" spans="1:33" x14ac:dyDescent="0.25">
      <c r="A10">
        <v>6</v>
      </c>
      <c r="B10" t="s">
        <v>275</v>
      </c>
      <c r="C10" s="17">
        <f>MAX(4,IF(bymonth_sum_precip!C10&gt;50,15-(INT(bymonth_sum_precip!C10/50)-1)*2,15)*(MAX(IF(bymonth_average_ventilation!$R10&gt;bymonth_average_ventilation!C10,1-bymonth_average_ventilation!C10/bymonth_average_ventilation!$R10,1),0.5)))</f>
        <v>8.8908151768238426</v>
      </c>
      <c r="D10" s="17">
        <f>MAX(4,IF(bymonth_sum_precip!D10&gt;50,15-(INT(bymonth_sum_precip!D10/50)-1)*2,15)*(MAX(IF(bymonth_average_ventilation!$R10&gt;bymonth_average_ventilation!D10,1-bymonth_average_ventilation!D10/bymonth_average_ventilation!$R10,1),0.5)))</f>
        <v>10.193366908536872</v>
      </c>
      <c r="E10" s="17">
        <f>MAX(4,IF(bymonth_sum_precip!E10&gt;50,15-(INT(bymonth_sum_precip!E10/50)-1)*2,15)*(MAX(IF(bymonth_average_ventilation!$R10&gt;bymonth_average_ventilation!E10,1-bymonth_average_ventilation!E10/bymonth_average_ventilation!$R10,1),0.5)))</f>
        <v>7.5</v>
      </c>
      <c r="F10" s="17">
        <f>MAX(4,IF(bymonth_sum_precip!F10&gt;50,15-(INT(bymonth_sum_precip!F10/50)-1)*2,15)*(MAX(IF(bymonth_average_ventilation!$R10&gt;bymonth_average_ventilation!F10,1-bymonth_average_ventilation!F10/bymonth_average_ventilation!$R10,1),0.5)))</f>
        <v>7.5</v>
      </c>
      <c r="G10" s="17">
        <f>MAX(4,IF(bymonth_sum_precip!G10&gt;50,15-(INT(bymonth_sum_precip!G10/50)-1)*2,15)*(MAX(IF(bymonth_average_ventilation!$R10&gt;bymonth_average_ventilation!G10,1-bymonth_average_ventilation!G10/bymonth_average_ventilation!$R10,1),0.5)))</f>
        <v>15</v>
      </c>
      <c r="H10" s="17">
        <f>MAX(4,IF(bymonth_sum_precip!H10&gt;50,15-(INT(bymonth_sum_precip!H10/50)-1)*2,15)*(MAX(IF(bymonth_average_ventilation!$R10&gt;bymonth_average_ventilation!H10,1-bymonth_average_ventilation!H10/bymonth_average_ventilation!$R10,1),0.5)))</f>
        <v>15</v>
      </c>
      <c r="I10" s="17">
        <f>MAX(4,IF(bymonth_sum_precip!I10&gt;50,15-(INT(bymonth_sum_precip!I10/50)-1)*2,15)*(MAX(IF(bymonth_average_ventilation!$R10&gt;bymonth_average_ventilation!I10,1-bymonth_average_ventilation!I10/bymonth_average_ventilation!$R10,1),0.5)))</f>
        <v>15</v>
      </c>
      <c r="J10" s="17">
        <f>MAX(4,IF(bymonth_sum_precip!J10&gt;50,15-(INT(bymonth_sum_precip!J10/50)-1)*2,15)*(MAX(IF(bymonth_average_ventilation!$R10&gt;bymonth_average_ventilation!J10,1-bymonth_average_ventilation!J10/bymonth_average_ventilation!$R10,1),0.5)))</f>
        <v>15</v>
      </c>
      <c r="K10" s="17">
        <f>MAX(4,IF(bymonth_sum_precip!K10&gt;50,15-(INT(bymonth_sum_precip!K10/50)-1)*2,15)*(MAX(IF(bymonth_average_ventilation!$R10&gt;bymonth_average_ventilation!K10,1-bymonth_average_ventilation!K10/bymonth_average_ventilation!$R10,1),0.5)))</f>
        <v>7.5</v>
      </c>
      <c r="L10" s="17">
        <f>MAX(4,IF(bymonth_sum_precip!L10&gt;50,15-(INT(bymonth_sum_precip!L10/50)-1)*2,15)*(MAX(IF(bymonth_average_ventilation!$R10&gt;bymonth_average_ventilation!L10,1-bymonth_average_ventilation!L10/bymonth_average_ventilation!$R10,1),0.5)))</f>
        <v>4</v>
      </c>
      <c r="M10" s="17">
        <f>MAX(4,IF(bymonth_sum_precip!M10&gt;50,15-(INT(bymonth_sum_precip!M10/50)-1)*2,15)*(MAX(IF(bymonth_average_ventilation!$R10&gt;bymonth_average_ventilation!M10,1-bymonth_average_ventilation!M10/bymonth_average_ventilation!$R10,1),0.5)))</f>
        <v>4</v>
      </c>
      <c r="N10" s="17">
        <f>MAX(4,IF(bymonth_sum_precip!N10&gt;50,15-(INT(bymonth_sum_precip!N10/50)-1)*2,15)*(MAX(IF(bymonth_average_ventilation!$R10&gt;bymonth_average_ventilation!N10,1-bymonth_average_ventilation!N10/bymonth_average_ventilation!$R10,1),0.5)))</f>
        <v>4.5224537296541722</v>
      </c>
      <c r="O10" s="4" t="s">
        <v>1575</v>
      </c>
      <c r="P10" s="14">
        <v>1</v>
      </c>
      <c r="Q10" s="14">
        <v>1</v>
      </c>
      <c r="R10" s="18">
        <f t="shared" si="0"/>
        <v>114.10663581501488</v>
      </c>
      <c r="S10" s="15" t="s">
        <v>1566</v>
      </c>
      <c r="T10" s="5">
        <f>COUNTIF($Q$5:$Q$99,"=4")</f>
        <v>26</v>
      </c>
      <c r="U10" s="11">
        <f>AVERAGEIF($Q$5:$Q$99,"=4",C5:C99)</f>
        <v>9.0150054005448119</v>
      </c>
      <c r="V10" s="11">
        <f t="shared" ref="V10:AF10" si="5">AVERAGEIF($Q$5:$Q$99,"=4",D5:D99)</f>
        <v>7.5686656823025151</v>
      </c>
      <c r="W10" s="11">
        <f t="shared" si="5"/>
        <v>13.557692307692308</v>
      </c>
      <c r="X10" s="11">
        <f t="shared" si="5"/>
        <v>15</v>
      </c>
      <c r="Y10" s="11">
        <f t="shared" si="5"/>
        <v>15</v>
      </c>
      <c r="Z10" s="11">
        <f t="shared" si="5"/>
        <v>14.307692307692308</v>
      </c>
      <c r="AA10" s="11">
        <f t="shared" si="5"/>
        <v>8.2692307692307701</v>
      </c>
      <c r="AB10" s="11">
        <f t="shared" si="5"/>
        <v>6.0961538461538458</v>
      </c>
      <c r="AC10" s="11">
        <f t="shared" si="5"/>
        <v>6.1730769230769234</v>
      </c>
      <c r="AD10" s="11">
        <f t="shared" si="5"/>
        <v>7.7076591347153371</v>
      </c>
      <c r="AE10" s="11">
        <f t="shared" si="5"/>
        <v>9.3028887603672992</v>
      </c>
      <c r="AF10" s="11">
        <f t="shared" si="5"/>
        <v>10.490573308706949</v>
      </c>
      <c r="AG10" s="11">
        <f t="shared" si="3"/>
        <v>122.48863844048307</v>
      </c>
    </row>
    <row r="11" spans="1:33" x14ac:dyDescent="0.25">
      <c r="A11">
        <v>7</v>
      </c>
      <c r="B11" t="s">
        <v>276</v>
      </c>
      <c r="C11" s="17">
        <f>MAX(4,IF(bymonth_sum_precip!C11&gt;50,15-(INT(bymonth_sum_precip!C11/50)-1)*2,15)*(MAX(IF(bymonth_average_ventilation!$R11&gt;bymonth_average_ventilation!C11,1-bymonth_average_ventilation!C11/bymonth_average_ventilation!$R11,1),0.5)))</f>
        <v>7.6950401006073132</v>
      </c>
      <c r="D11" s="17">
        <f>MAX(4,IF(bymonth_sum_precip!D11&gt;50,15-(INT(bymonth_sum_precip!D11/50)-1)*2,15)*(MAX(IF(bymonth_average_ventilation!$R11&gt;bymonth_average_ventilation!D11,1-bymonth_average_ventilation!D11/bymonth_average_ventilation!$R11,1),0.5)))</f>
        <v>8.8426578534788565</v>
      </c>
      <c r="E11" s="17">
        <f>MAX(4,IF(bymonth_sum_precip!E11&gt;50,15-(INT(bymonth_sum_precip!E11/50)-1)*2,15)*(MAX(IF(bymonth_average_ventilation!$R11&gt;bymonth_average_ventilation!E11,1-bymonth_average_ventilation!E11/bymonth_average_ventilation!$R11,1),0.5)))</f>
        <v>7.5</v>
      </c>
      <c r="F11" s="17">
        <f>MAX(4,IF(bymonth_sum_precip!F11&gt;50,15-(INT(bymonth_sum_precip!F11/50)-1)*2,15)*(MAX(IF(bymonth_average_ventilation!$R11&gt;bymonth_average_ventilation!F11,1-bymonth_average_ventilation!F11/bymonth_average_ventilation!$R11,1),0.5)))</f>
        <v>7.5</v>
      </c>
      <c r="G11" s="17">
        <f>MAX(4,IF(bymonth_sum_precip!G11&gt;50,15-(INT(bymonth_sum_precip!G11/50)-1)*2,15)*(MAX(IF(bymonth_average_ventilation!$R11&gt;bymonth_average_ventilation!G11,1-bymonth_average_ventilation!G11/bymonth_average_ventilation!$R11,1),0.5)))</f>
        <v>15</v>
      </c>
      <c r="H11" s="17">
        <f>MAX(4,IF(bymonth_sum_precip!H11&gt;50,15-(INT(bymonth_sum_precip!H11/50)-1)*2,15)*(MAX(IF(bymonth_average_ventilation!$R11&gt;bymonth_average_ventilation!H11,1-bymonth_average_ventilation!H11/bymonth_average_ventilation!$R11,1),0.5)))</f>
        <v>15</v>
      </c>
      <c r="I11" s="17">
        <f>MAX(4,IF(bymonth_sum_precip!I11&gt;50,15-(INT(bymonth_sum_precip!I11/50)-1)*2,15)*(MAX(IF(bymonth_average_ventilation!$R11&gt;bymonth_average_ventilation!I11,1-bymonth_average_ventilation!I11/bymonth_average_ventilation!$R11,1),0.5)))</f>
        <v>15</v>
      </c>
      <c r="J11" s="17">
        <f>MAX(4,IF(bymonth_sum_precip!J11&gt;50,15-(INT(bymonth_sum_precip!J11/50)-1)*2,15)*(MAX(IF(bymonth_average_ventilation!$R11&gt;bymonth_average_ventilation!J11,1-bymonth_average_ventilation!J11/bymonth_average_ventilation!$R11,1),0.5)))</f>
        <v>15</v>
      </c>
      <c r="K11" s="17">
        <f>MAX(4,IF(bymonth_sum_precip!K11&gt;50,15-(INT(bymonth_sum_precip!K11/50)-1)*2,15)*(MAX(IF(bymonth_average_ventilation!$R11&gt;bymonth_average_ventilation!K11,1-bymonth_average_ventilation!K11/bymonth_average_ventilation!$R11,1),0.5)))</f>
        <v>7.5</v>
      </c>
      <c r="L11" s="17">
        <f>MAX(4,IF(bymonth_sum_precip!L11&gt;50,15-(INT(bymonth_sum_precip!L11/50)-1)*2,15)*(MAX(IF(bymonth_average_ventilation!$R11&gt;bymonth_average_ventilation!L11,1-bymonth_average_ventilation!L11/bymonth_average_ventilation!$R11,1),0.5)))</f>
        <v>4</v>
      </c>
      <c r="M11" s="17">
        <f>MAX(4,IF(bymonth_sum_precip!M11&gt;50,15-(INT(bymonth_sum_precip!M11/50)-1)*2,15)*(MAX(IF(bymonth_average_ventilation!$R11&gt;bymonth_average_ventilation!M11,1-bymonth_average_ventilation!M11/bymonth_average_ventilation!$R11,1),0.5)))</f>
        <v>4</v>
      </c>
      <c r="N11" s="17">
        <f>MAX(4,IF(bymonth_sum_precip!N11&gt;50,15-(INT(bymonth_sum_precip!N11/50)-1)*2,15)*(MAX(IF(bymonth_average_ventilation!$R11&gt;bymonth_average_ventilation!N11,1-bymonth_average_ventilation!N11/bymonth_average_ventilation!$R11,1),0.5)))</f>
        <v>6.5</v>
      </c>
      <c r="O11" s="4" t="s">
        <v>1575</v>
      </c>
      <c r="P11" s="14">
        <v>1</v>
      </c>
      <c r="Q11" s="14">
        <v>1</v>
      </c>
      <c r="R11" s="18">
        <f t="shared" si="0"/>
        <v>113.53769795408617</v>
      </c>
      <c r="S11" s="15" t="s">
        <v>1567</v>
      </c>
      <c r="T11" s="5">
        <f>COUNTIF($Q$5:$Q$99,"=5")</f>
        <v>8</v>
      </c>
      <c r="U11" s="11">
        <f>AVERAGEIF($Q$5:$Q$99,"=5",C5:C99)</f>
        <v>8.6202038150943245</v>
      </c>
      <c r="V11" s="11">
        <f t="shared" ref="V11:AF11" si="6">AVERAGEIF($Q$5:$Q$99,"=5",D5:D99)</f>
        <v>7.5</v>
      </c>
      <c r="W11" s="11">
        <f t="shared" si="6"/>
        <v>11.25</v>
      </c>
      <c r="X11" s="11">
        <f t="shared" si="6"/>
        <v>14.0625</v>
      </c>
      <c r="Y11" s="11">
        <f t="shared" si="6"/>
        <v>15</v>
      </c>
      <c r="Z11" s="11">
        <f t="shared" si="6"/>
        <v>14.25</v>
      </c>
      <c r="AA11" s="11">
        <f t="shared" si="6"/>
        <v>11</v>
      </c>
      <c r="AB11" s="11">
        <f t="shared" si="6"/>
        <v>8.6875</v>
      </c>
      <c r="AC11" s="11">
        <f t="shared" si="6"/>
        <v>7.75</v>
      </c>
      <c r="AD11" s="11">
        <f t="shared" si="6"/>
        <v>7.6265310992290587</v>
      </c>
      <c r="AE11" s="11">
        <f t="shared" si="6"/>
        <v>8.3164624112520276</v>
      </c>
      <c r="AF11" s="11">
        <f t="shared" si="6"/>
        <v>8.8153288632917199</v>
      </c>
      <c r="AG11" s="11">
        <f t="shared" si="3"/>
        <v>122.87852618886714</v>
      </c>
    </row>
    <row r="12" spans="1:33" x14ac:dyDescent="0.25">
      <c r="A12">
        <v>8</v>
      </c>
      <c r="B12" t="s">
        <v>277</v>
      </c>
      <c r="C12" s="17">
        <f>MAX(4,IF(bymonth_sum_precip!C12&gt;50,15-(INT(bymonth_sum_precip!C12/50)-1)*2,15)*(MAX(IF(bymonth_average_ventilation!$R12&gt;bymonth_average_ventilation!C12,1-bymonth_average_ventilation!C12/bymonth_average_ventilation!$R12,1),0.5)))</f>
        <v>7.5</v>
      </c>
      <c r="D12" s="17">
        <f>MAX(4,IF(bymonth_sum_precip!D12&gt;50,15-(INT(bymonth_sum_precip!D12/50)-1)*2,15)*(MAX(IF(bymonth_average_ventilation!$R12&gt;bymonth_average_ventilation!D12,1-bymonth_average_ventilation!D12/bymonth_average_ventilation!$R12,1),0.5)))</f>
        <v>7.5</v>
      </c>
      <c r="E12" s="17">
        <f>MAX(4,IF(bymonth_sum_precip!E12&gt;50,15-(INT(bymonth_sum_precip!E12/50)-1)*2,15)*(MAX(IF(bymonth_average_ventilation!$R12&gt;bymonth_average_ventilation!E12,1-bymonth_average_ventilation!E12/bymonth_average_ventilation!$R12,1),0.5)))</f>
        <v>7.5</v>
      </c>
      <c r="F12" s="17">
        <f>MAX(4,IF(bymonth_sum_precip!F12&gt;50,15-(INT(bymonth_sum_precip!F12/50)-1)*2,15)*(MAX(IF(bymonth_average_ventilation!$R12&gt;bymonth_average_ventilation!F12,1-bymonth_average_ventilation!F12/bymonth_average_ventilation!$R12,1),0.5)))</f>
        <v>4</v>
      </c>
      <c r="G12" s="17">
        <f>MAX(4,IF(bymonth_sum_precip!G12&gt;50,15-(INT(bymonth_sum_precip!G12/50)-1)*2,15)*(MAX(IF(bymonth_average_ventilation!$R12&gt;bymonth_average_ventilation!G12,1-bymonth_average_ventilation!G12/bymonth_average_ventilation!$R12,1),0.5)))</f>
        <v>15</v>
      </c>
      <c r="H12" s="17">
        <f>MAX(4,IF(bymonth_sum_precip!H12&gt;50,15-(INT(bymonth_sum_precip!H12/50)-1)*2,15)*(MAX(IF(bymonth_average_ventilation!$R12&gt;bymonth_average_ventilation!H12,1-bymonth_average_ventilation!H12/bymonth_average_ventilation!$R12,1),0.5)))</f>
        <v>15</v>
      </c>
      <c r="I12" s="17">
        <f>MAX(4,IF(bymonth_sum_precip!I12&gt;50,15-(INT(bymonth_sum_precip!I12/50)-1)*2,15)*(MAX(IF(bymonth_average_ventilation!$R12&gt;bymonth_average_ventilation!I12,1-bymonth_average_ventilation!I12/bymonth_average_ventilation!$R12,1),0.5)))</f>
        <v>15</v>
      </c>
      <c r="J12" s="17">
        <f>MAX(4,IF(bymonth_sum_precip!J12&gt;50,15-(INT(bymonth_sum_precip!J12/50)-1)*2,15)*(MAX(IF(bymonth_average_ventilation!$R12&gt;bymonth_average_ventilation!J12,1-bymonth_average_ventilation!J12/bymonth_average_ventilation!$R12,1),0.5)))</f>
        <v>15</v>
      </c>
      <c r="K12" s="17">
        <f>MAX(4,IF(bymonth_sum_precip!K12&gt;50,15-(INT(bymonth_sum_precip!K12/50)-1)*2,15)*(MAX(IF(bymonth_average_ventilation!$R12&gt;bymonth_average_ventilation!K12,1-bymonth_average_ventilation!K12/bymonth_average_ventilation!$R12,1),0.5)))</f>
        <v>4</v>
      </c>
      <c r="L12" s="17">
        <f>MAX(4,IF(bymonth_sum_precip!L12&gt;50,15-(INT(bymonth_sum_precip!L12/50)-1)*2,15)*(MAX(IF(bymonth_average_ventilation!$R12&gt;bymonth_average_ventilation!L12,1-bymonth_average_ventilation!L12/bymonth_average_ventilation!$R12,1),0.5)))</f>
        <v>4</v>
      </c>
      <c r="M12" s="17">
        <f>MAX(4,IF(bymonth_sum_precip!M12&gt;50,15-(INT(bymonth_sum_precip!M12/50)-1)*2,15)*(MAX(IF(bymonth_average_ventilation!$R12&gt;bymonth_average_ventilation!M12,1-bymonth_average_ventilation!M12/bymonth_average_ventilation!$R12,1),0.5)))</f>
        <v>7.5</v>
      </c>
      <c r="N12" s="17">
        <f>MAX(4,IF(bymonth_sum_precip!N12&gt;50,15-(INT(bymonth_sum_precip!N12/50)-1)*2,15)*(MAX(IF(bymonth_average_ventilation!$R12&gt;bymonth_average_ventilation!N12,1-bymonth_average_ventilation!N12/bymonth_average_ventilation!$R12,1),0.5)))</f>
        <v>7.5</v>
      </c>
      <c r="O12" s="4" t="s">
        <v>1575</v>
      </c>
      <c r="P12" s="14">
        <v>0</v>
      </c>
      <c r="Q12" s="14">
        <v>1</v>
      </c>
      <c r="R12" s="18">
        <f t="shared" si="0"/>
        <v>109.5</v>
      </c>
      <c r="S12" s="15" t="s">
        <v>1597</v>
      </c>
      <c r="T12" s="5">
        <f>COUNTIF($Q$5:$Q$99,"=6")</f>
        <v>9</v>
      </c>
      <c r="U12" s="11">
        <f>AVERAGEIF($Q$5:$Q$99,"=6",C5:C99)</f>
        <v>7.8216612188335928</v>
      </c>
      <c r="V12" s="11">
        <f t="shared" ref="V12:AF12" si="7">AVERAGEIF($Q$5:$Q$99,"=6",D5:D99)</f>
        <v>7.2777777777777777</v>
      </c>
      <c r="W12" s="11">
        <f t="shared" si="7"/>
        <v>14.055555555555555</v>
      </c>
      <c r="X12" s="11">
        <f t="shared" si="7"/>
        <v>14.555555555555555</v>
      </c>
      <c r="Y12" s="11">
        <f t="shared" si="7"/>
        <v>15</v>
      </c>
      <c r="Z12" s="11">
        <f t="shared" si="7"/>
        <v>15</v>
      </c>
      <c r="AA12" s="11">
        <f t="shared" si="7"/>
        <v>5.166666666666667</v>
      </c>
      <c r="AB12" s="11">
        <f t="shared" si="7"/>
        <v>6.254799768970547</v>
      </c>
      <c r="AC12" s="11">
        <f t="shared" si="7"/>
        <v>6.5609801838651904</v>
      </c>
      <c r="AD12" s="11">
        <f t="shared" si="7"/>
        <v>7.5402982365021201</v>
      </c>
      <c r="AE12" s="11">
        <f t="shared" si="7"/>
        <v>7.7745642772918666</v>
      </c>
      <c r="AF12" s="11">
        <f t="shared" si="7"/>
        <v>9.2867108327969667</v>
      </c>
      <c r="AG12" s="11">
        <f t="shared" si="3"/>
        <v>116.29457007381585</v>
      </c>
    </row>
    <row r="13" spans="1:33" x14ac:dyDescent="0.25">
      <c r="A13">
        <v>9</v>
      </c>
      <c r="B13" t="s">
        <v>278</v>
      </c>
      <c r="C13" s="17">
        <f>MAX(4,IF(bymonth_sum_precip!C13&gt;50,15-(INT(bymonth_sum_precip!C13/50)-1)*2,15)*(MAX(IF(bymonth_average_ventilation!$R13&gt;bymonth_average_ventilation!C13,1-bymonth_average_ventilation!C13/bymonth_average_ventilation!$R13,1),0.5)))</f>
        <v>7.5</v>
      </c>
      <c r="D13" s="17">
        <f>MAX(4,IF(bymonth_sum_precip!D13&gt;50,15-(INT(bymonth_sum_precip!D13/50)-1)*2,15)*(MAX(IF(bymonth_average_ventilation!$R13&gt;bymonth_average_ventilation!D13,1-bymonth_average_ventilation!D13/bymonth_average_ventilation!$R13,1),0.5)))</f>
        <v>8.4320503945701084</v>
      </c>
      <c r="E13" s="17">
        <f>MAX(4,IF(bymonth_sum_precip!E13&gt;50,15-(INT(bymonth_sum_precip!E13/50)-1)*2,15)*(MAX(IF(bymonth_average_ventilation!$R13&gt;bymonth_average_ventilation!E13,1-bymonth_average_ventilation!E13/bymonth_average_ventilation!$R13,1),0.5)))</f>
        <v>7.5</v>
      </c>
      <c r="F13" s="17">
        <f>MAX(4,IF(bymonth_sum_precip!F13&gt;50,15-(INT(bymonth_sum_precip!F13/50)-1)*2,15)*(MAX(IF(bymonth_average_ventilation!$R13&gt;bymonth_average_ventilation!F13,1-bymonth_average_ventilation!F13/bymonth_average_ventilation!$R13,1),0.5)))</f>
        <v>11</v>
      </c>
      <c r="G13" s="17">
        <f>MAX(4,IF(bymonth_sum_precip!G13&gt;50,15-(INT(bymonth_sum_precip!G13/50)-1)*2,15)*(MAX(IF(bymonth_average_ventilation!$R13&gt;bymonth_average_ventilation!G13,1-bymonth_average_ventilation!G13/bymonth_average_ventilation!$R13,1),0.5)))</f>
        <v>15</v>
      </c>
      <c r="H13" s="17">
        <f>MAX(4,IF(bymonth_sum_precip!H13&gt;50,15-(INT(bymonth_sum_precip!H13/50)-1)*2,15)*(MAX(IF(bymonth_average_ventilation!$R13&gt;bymonth_average_ventilation!H13,1-bymonth_average_ventilation!H13/bymonth_average_ventilation!$R13,1),0.5)))</f>
        <v>15</v>
      </c>
      <c r="I13" s="17">
        <f>MAX(4,IF(bymonth_sum_precip!I13&gt;50,15-(INT(bymonth_sum_precip!I13/50)-1)*2,15)*(MAX(IF(bymonth_average_ventilation!$R13&gt;bymonth_average_ventilation!I13,1-bymonth_average_ventilation!I13/bymonth_average_ventilation!$R13,1),0.5)))</f>
        <v>4</v>
      </c>
      <c r="J13" s="17">
        <f>MAX(4,IF(bymonth_sum_precip!J13&gt;50,15-(INT(bymonth_sum_precip!J13/50)-1)*2,15)*(MAX(IF(bymonth_average_ventilation!$R13&gt;bymonth_average_ventilation!J13,1-bymonth_average_ventilation!J13/bymonth_average_ventilation!$R13,1),0.5)))</f>
        <v>11</v>
      </c>
      <c r="K13" s="17">
        <f>MAX(4,IF(bymonth_sum_precip!K13&gt;50,15-(INT(bymonth_sum_precip!K13/50)-1)*2,15)*(MAX(IF(bymonth_average_ventilation!$R13&gt;bymonth_average_ventilation!K13,1-bymonth_average_ventilation!K13/bymonth_average_ventilation!$R13,1),0.5)))</f>
        <v>4</v>
      </c>
      <c r="L13" s="17">
        <f>MAX(4,IF(bymonth_sum_precip!L13&gt;50,15-(INT(bymonth_sum_precip!L13/50)-1)*2,15)*(MAX(IF(bymonth_average_ventilation!$R13&gt;bymonth_average_ventilation!L13,1-bymonth_average_ventilation!L13/bymonth_average_ventilation!$R13,1),0.5)))</f>
        <v>4</v>
      </c>
      <c r="M13" s="17">
        <f>MAX(4,IF(bymonth_sum_precip!M13&gt;50,15-(INT(bymonth_sum_precip!M13/50)-1)*2,15)*(MAX(IF(bymonth_average_ventilation!$R13&gt;bymonth_average_ventilation!M13,1-bymonth_average_ventilation!M13/bymonth_average_ventilation!$R13,1),0.5)))</f>
        <v>7.5</v>
      </c>
      <c r="N13" s="17">
        <f>MAX(4,IF(bymonth_sum_precip!N13&gt;50,15-(INT(bymonth_sum_precip!N13/50)-1)*2,15)*(MAX(IF(bymonth_average_ventilation!$R13&gt;bymonth_average_ventilation!N13,1-bymonth_average_ventilation!N13/bymonth_average_ventilation!$R13,1),0.5)))</f>
        <v>7.5</v>
      </c>
      <c r="O13" s="4" t="s">
        <v>1575</v>
      </c>
      <c r="P13" s="14">
        <v>1</v>
      </c>
      <c r="Q13" s="14">
        <v>1</v>
      </c>
      <c r="R13" s="18">
        <f t="shared" si="0"/>
        <v>102.43205039457011</v>
      </c>
      <c r="S13" s="15" t="s">
        <v>1562</v>
      </c>
      <c r="T13" s="5">
        <f>COUNTIF(P5:P99,"=1")</f>
        <v>10</v>
      </c>
      <c r="U13" s="11">
        <f>AVERAGEIF($P$5:$P$99,"=1",C5:C99)</f>
        <v>7.8022919144633649</v>
      </c>
      <c r="V13" s="11">
        <f t="shared" ref="V13:AF13" si="8">AVERAGEIF($P$5:$P$99,"=1",D5:D99)</f>
        <v>8.1383918605044645</v>
      </c>
      <c r="W13" s="11">
        <f t="shared" si="8"/>
        <v>8.65</v>
      </c>
      <c r="X13" s="11">
        <f t="shared" si="8"/>
        <v>8.3000000000000007</v>
      </c>
      <c r="Y13" s="11">
        <f t="shared" si="8"/>
        <v>14.8</v>
      </c>
      <c r="Z13" s="11">
        <f t="shared" si="8"/>
        <v>11.9</v>
      </c>
      <c r="AA13" s="11">
        <f t="shared" si="8"/>
        <v>8.9</v>
      </c>
      <c r="AB13" s="11">
        <f t="shared" si="8"/>
        <v>10.1</v>
      </c>
      <c r="AC13" s="11">
        <f t="shared" si="8"/>
        <v>5.8</v>
      </c>
      <c r="AD13" s="11">
        <f t="shared" si="8"/>
        <v>4.9507126487497164</v>
      </c>
      <c r="AE13" s="11">
        <f t="shared" si="8"/>
        <v>7.3595143785502986</v>
      </c>
      <c r="AF13" s="11">
        <f t="shared" si="8"/>
        <v>7.3243042814197024</v>
      </c>
      <c r="AG13" s="11">
        <f t="shared" si="3"/>
        <v>104.02521508368753</v>
      </c>
    </row>
    <row r="14" spans="1:33" x14ac:dyDescent="0.25">
      <c r="A14">
        <v>10</v>
      </c>
      <c r="B14" t="s">
        <v>107</v>
      </c>
      <c r="C14" s="17">
        <f>MAX(4,IF(bymonth_sum_precip!C14&gt;50,15-(INT(bymonth_sum_precip!C14/50)-1)*2,15)*(MAX(IF(bymonth_average_ventilation!$R14&gt;bymonth_average_ventilation!C14,1-bymonth_average_ventilation!C14/bymonth_average_ventilation!$R14,1),0.5)))</f>
        <v>7.5</v>
      </c>
      <c r="D14" s="17">
        <f>MAX(4,IF(bymonth_sum_precip!D14&gt;50,15-(INT(bymonth_sum_precip!D14/50)-1)*2,15)*(MAX(IF(bymonth_average_ventilation!$R14&gt;bymonth_average_ventilation!D14,1-bymonth_average_ventilation!D14/bymonth_average_ventilation!$R14,1),0.5)))</f>
        <v>7.5</v>
      </c>
      <c r="E14" s="17">
        <f>MAX(4,IF(bymonth_sum_precip!E14&gt;50,15-(INT(bymonth_sum_precip!E14/50)-1)*2,15)*(MAX(IF(bymonth_average_ventilation!$R14&gt;bymonth_average_ventilation!E14,1-bymonth_average_ventilation!E14/bymonth_average_ventilation!$R14,1),0.5)))</f>
        <v>7.5</v>
      </c>
      <c r="F14" s="17">
        <f>MAX(4,IF(bymonth_sum_precip!F14&gt;50,15-(INT(bymonth_sum_precip!F14/50)-1)*2,15)*(MAX(IF(bymonth_average_ventilation!$R14&gt;bymonth_average_ventilation!F14,1-bymonth_average_ventilation!F14/bymonth_average_ventilation!$R14,1),0.5)))</f>
        <v>15</v>
      </c>
      <c r="G14" s="17">
        <f>MAX(4,IF(bymonth_sum_precip!G14&gt;50,15-(INT(bymonth_sum_precip!G14/50)-1)*2,15)*(MAX(IF(bymonth_average_ventilation!$R14&gt;bymonth_average_ventilation!G14,1-bymonth_average_ventilation!G14/bymonth_average_ventilation!$R14,1),0.5)))</f>
        <v>15</v>
      </c>
      <c r="H14" s="17">
        <f>MAX(4,IF(bymonth_sum_precip!H14&gt;50,15-(INT(bymonth_sum_precip!H14/50)-1)*2,15)*(MAX(IF(bymonth_average_ventilation!$R14&gt;bymonth_average_ventilation!H14,1-bymonth_average_ventilation!H14/bymonth_average_ventilation!$R14,1),0.5)))</f>
        <v>15</v>
      </c>
      <c r="I14" s="17">
        <f>MAX(4,IF(bymonth_sum_precip!I14&gt;50,15-(INT(bymonth_sum_precip!I14/50)-1)*2,15)*(MAX(IF(bymonth_average_ventilation!$R14&gt;bymonth_average_ventilation!I14,1-bymonth_average_ventilation!I14/bymonth_average_ventilation!$R14,1),0.5)))</f>
        <v>15</v>
      </c>
      <c r="J14" s="17">
        <f>MAX(4,IF(bymonth_sum_precip!J14&gt;50,15-(INT(bymonth_sum_precip!J14/50)-1)*2,15)*(MAX(IF(bymonth_average_ventilation!$R14&gt;bymonth_average_ventilation!J14,1-bymonth_average_ventilation!J14/bymonth_average_ventilation!$R14,1),0.5)))</f>
        <v>15</v>
      </c>
      <c r="K14" s="17">
        <f>MAX(4,IF(bymonth_sum_precip!K14&gt;50,15-(INT(bymonth_sum_precip!K14/50)-1)*2,15)*(MAX(IF(bymonth_average_ventilation!$R14&gt;bymonth_average_ventilation!K14,1-bymonth_average_ventilation!K14/bymonth_average_ventilation!$R14,1),0.5)))</f>
        <v>7.7412193822150392</v>
      </c>
      <c r="L14" s="17">
        <f>MAX(4,IF(bymonth_sum_precip!L14&gt;50,15-(INT(bymonth_sum_precip!L14/50)-1)*2,15)*(MAX(IF(bymonth_average_ventilation!$R14&gt;bymonth_average_ventilation!L14,1-bymonth_average_ventilation!L14/bymonth_average_ventilation!$R14,1),0.5)))</f>
        <v>7.5</v>
      </c>
      <c r="M14" s="17">
        <f>MAX(4,IF(bymonth_sum_precip!M14&gt;50,15-(INT(bymonth_sum_precip!M14/50)-1)*2,15)*(MAX(IF(bymonth_average_ventilation!$R14&gt;bymonth_average_ventilation!M14,1-bymonth_average_ventilation!M14/bymonth_average_ventilation!$R14,1),0.5)))</f>
        <v>7.5</v>
      </c>
      <c r="N14" s="17">
        <f>MAX(4,IF(bymonth_sum_precip!N14&gt;50,15-(INT(bymonth_sum_precip!N14/50)-1)*2,15)*(MAX(IF(bymonth_average_ventilation!$R14&gt;bymonth_average_ventilation!N14,1-bymonth_average_ventilation!N14/bymonth_average_ventilation!$R14,1),0.5)))</f>
        <v>7.5</v>
      </c>
      <c r="O14" s="4" t="s">
        <v>1575</v>
      </c>
      <c r="P14" s="14">
        <v>0</v>
      </c>
      <c r="Q14" s="14">
        <v>1</v>
      </c>
      <c r="R14" s="18">
        <f t="shared" si="0"/>
        <v>127.74121938221504</v>
      </c>
      <c r="S14" s="15" t="s">
        <v>1569</v>
      </c>
      <c r="T14" s="5">
        <f>COUNTIF(P5:P99,"=0")</f>
        <v>85</v>
      </c>
      <c r="U14" s="11">
        <f>AVERAGEIF($P$5:$P$99,"=0",C5:C99)</f>
        <v>8.3850305295792076</v>
      </c>
      <c r="V14" s="11">
        <f t="shared" ref="V14:AF14" si="9">AVERAGEIF($P$5:$P$99,"=0",D5:D99)</f>
        <v>7.8815780066352703</v>
      </c>
      <c r="W14" s="11">
        <f t="shared" si="9"/>
        <v>12.341176470588236</v>
      </c>
      <c r="X14" s="11">
        <f t="shared" si="9"/>
        <v>13.364705882352942</v>
      </c>
      <c r="Y14" s="11">
        <f t="shared" si="9"/>
        <v>13.935294117647059</v>
      </c>
      <c r="Z14" s="11">
        <f t="shared" si="9"/>
        <v>13.752941176470589</v>
      </c>
      <c r="AA14" s="11">
        <f t="shared" si="9"/>
        <v>8.8647058823529417</v>
      </c>
      <c r="AB14" s="11">
        <f t="shared" si="9"/>
        <v>8.4858023284792345</v>
      </c>
      <c r="AC14" s="11">
        <f t="shared" si="9"/>
        <v>6.2387063651411969</v>
      </c>
      <c r="AD14" s="11">
        <f t="shared" si="9"/>
        <v>7.1860732802667036</v>
      </c>
      <c r="AE14" s="11">
        <f t="shared" si="9"/>
        <v>8.13710068335911</v>
      </c>
      <c r="AF14" s="11">
        <f t="shared" si="9"/>
        <v>8.9515752789465122</v>
      </c>
      <c r="AG14" s="11">
        <f t="shared" si="3"/>
        <v>117.524690001819</v>
      </c>
    </row>
    <row r="15" spans="1:33" x14ac:dyDescent="0.25">
      <c r="A15">
        <v>11</v>
      </c>
      <c r="B15" t="s">
        <v>279</v>
      </c>
      <c r="C15" s="17">
        <f>MAX(4,IF(bymonth_sum_precip!C15&gt;50,15-(INT(bymonth_sum_precip!C15/50)-1)*2,15)*(MAX(IF(bymonth_average_ventilation!$R15&gt;bymonth_average_ventilation!C15,1-bymonth_average_ventilation!C15/bymonth_average_ventilation!$R15,1),0.5)))</f>
        <v>7.5</v>
      </c>
      <c r="D15" s="17">
        <f>MAX(4,IF(bymonth_sum_precip!D15&gt;50,15-(INT(bymonth_sum_precip!D15/50)-1)*2,15)*(MAX(IF(bymonth_average_ventilation!$R15&gt;bymonth_average_ventilation!D15,1-bymonth_average_ventilation!D15/bymonth_average_ventilation!$R15,1),0.5)))</f>
        <v>8.9158434484588032</v>
      </c>
      <c r="E15" s="17">
        <f>MAX(4,IF(bymonth_sum_precip!E15&gt;50,15-(INT(bymonth_sum_precip!E15/50)-1)*2,15)*(MAX(IF(bymonth_average_ventilation!$R15&gt;bymonth_average_ventilation!E15,1-bymonth_average_ventilation!E15/bymonth_average_ventilation!$R15,1),0.5)))</f>
        <v>7.5</v>
      </c>
      <c r="F15" s="17">
        <f>MAX(4,IF(bymonth_sum_precip!F15&gt;50,15-(INT(bymonth_sum_precip!F15/50)-1)*2,15)*(MAX(IF(bymonth_average_ventilation!$R15&gt;bymonth_average_ventilation!F15,1-bymonth_average_ventilation!F15/bymonth_average_ventilation!$R15,1),0.5)))</f>
        <v>4</v>
      </c>
      <c r="G15" s="17">
        <f>MAX(4,IF(bymonth_sum_precip!G15&gt;50,15-(INT(bymonth_sum_precip!G15/50)-1)*2,15)*(MAX(IF(bymonth_average_ventilation!$R15&gt;bymonth_average_ventilation!G15,1-bymonth_average_ventilation!G15/bymonth_average_ventilation!$R15,1),0.5)))</f>
        <v>15</v>
      </c>
      <c r="H15" s="17">
        <f>MAX(4,IF(bymonth_sum_precip!H15&gt;50,15-(INT(bymonth_sum_precip!H15/50)-1)*2,15)*(MAX(IF(bymonth_average_ventilation!$R15&gt;bymonth_average_ventilation!H15,1-bymonth_average_ventilation!H15/bymonth_average_ventilation!$R15,1),0.5)))</f>
        <v>15</v>
      </c>
      <c r="I15" s="17">
        <f>MAX(4,IF(bymonth_sum_precip!I15&gt;50,15-(INT(bymonth_sum_precip!I15/50)-1)*2,15)*(MAX(IF(bymonth_average_ventilation!$R15&gt;bymonth_average_ventilation!I15,1-bymonth_average_ventilation!I15/bymonth_average_ventilation!$R15,1),0.5)))</f>
        <v>11</v>
      </c>
      <c r="J15" s="17">
        <f>MAX(4,IF(bymonth_sum_precip!J15&gt;50,15-(INT(bymonth_sum_precip!J15/50)-1)*2,15)*(MAX(IF(bymonth_average_ventilation!$R15&gt;bymonth_average_ventilation!J15,1-bymonth_average_ventilation!J15/bymonth_average_ventilation!$R15,1),0.5)))</f>
        <v>15</v>
      </c>
      <c r="K15" s="17">
        <f>MAX(4,IF(bymonth_sum_precip!K15&gt;50,15-(INT(bymonth_sum_precip!K15/50)-1)*2,15)*(MAX(IF(bymonth_average_ventilation!$R15&gt;bymonth_average_ventilation!K15,1-bymonth_average_ventilation!K15/bymonth_average_ventilation!$R15,1),0.5)))</f>
        <v>4</v>
      </c>
      <c r="L15" s="17">
        <f>MAX(4,IF(bymonth_sum_precip!L15&gt;50,15-(INT(bymonth_sum_precip!L15/50)-1)*2,15)*(MAX(IF(bymonth_average_ventilation!$R15&gt;bymonth_average_ventilation!L15,1-bymonth_average_ventilation!L15/bymonth_average_ventilation!$R15,1),0.5)))</f>
        <v>4</v>
      </c>
      <c r="M15" s="17">
        <f>MAX(4,IF(bymonth_sum_precip!M15&gt;50,15-(INT(bymonth_sum_precip!M15/50)-1)*2,15)*(MAX(IF(bymonth_average_ventilation!$R15&gt;bymonth_average_ventilation!M15,1-bymonth_average_ventilation!M15/bymonth_average_ventilation!$R15,1),0.5)))</f>
        <v>15</v>
      </c>
      <c r="N15" s="17">
        <f>MAX(4,IF(bymonth_sum_precip!N15&gt;50,15-(INT(bymonth_sum_precip!N15/50)-1)*2,15)*(MAX(IF(bymonth_average_ventilation!$R15&gt;bymonth_average_ventilation!N15,1-bymonth_average_ventilation!N15/bymonth_average_ventilation!$R15,1),0.5)))</f>
        <v>15</v>
      </c>
      <c r="O15" s="4" t="s">
        <v>1575</v>
      </c>
      <c r="P15" s="14">
        <v>1</v>
      </c>
      <c r="Q15" s="14">
        <v>1</v>
      </c>
      <c r="R15" s="18">
        <f t="shared" si="0"/>
        <v>121.9158434484588</v>
      </c>
    </row>
    <row r="16" spans="1:33" x14ac:dyDescent="0.25">
      <c r="A16">
        <v>12</v>
      </c>
      <c r="B16" t="s">
        <v>280</v>
      </c>
      <c r="C16" s="17">
        <f>MAX(4,IF(bymonth_sum_precip!C16&gt;50,15-(INT(bymonth_sum_precip!C16/50)-1)*2,15)*(MAX(IF(bymonth_average_ventilation!$R16&gt;bymonth_average_ventilation!C16,1-bymonth_average_ventilation!C16/bymonth_average_ventilation!$R16,1),0.5)))</f>
        <v>7.5</v>
      </c>
      <c r="D16" s="17">
        <f>MAX(4,IF(bymonth_sum_precip!D16&gt;50,15-(INT(bymonth_sum_precip!D16/50)-1)*2,15)*(MAX(IF(bymonth_average_ventilation!$R16&gt;bymonth_average_ventilation!D16,1-bymonth_average_ventilation!D16/bymonth_average_ventilation!$R16,1),0.5)))</f>
        <v>7.5</v>
      </c>
      <c r="E16" s="17">
        <f>MAX(4,IF(bymonth_sum_precip!E16&gt;50,15-(INT(bymonth_sum_precip!E16/50)-1)*2,15)*(MAX(IF(bymonth_average_ventilation!$R16&gt;bymonth_average_ventilation!E16,1-bymonth_average_ventilation!E16/bymonth_average_ventilation!$R16,1),0.5)))</f>
        <v>7.5</v>
      </c>
      <c r="F16" s="17">
        <f>MAX(4,IF(bymonth_sum_precip!F16&gt;50,15-(INT(bymonth_sum_precip!F16/50)-1)*2,15)*(MAX(IF(bymonth_average_ventilation!$R16&gt;bymonth_average_ventilation!F16,1-bymonth_average_ventilation!F16/bymonth_average_ventilation!$R16,1),0.5)))</f>
        <v>4</v>
      </c>
      <c r="G16" s="17">
        <f>MAX(4,IF(bymonth_sum_precip!G16&gt;50,15-(INT(bymonth_sum_precip!G16/50)-1)*2,15)*(MAX(IF(bymonth_average_ventilation!$R16&gt;bymonth_average_ventilation!G16,1-bymonth_average_ventilation!G16/bymonth_average_ventilation!$R16,1),0.5)))</f>
        <v>15</v>
      </c>
      <c r="H16" s="17">
        <f>MAX(4,IF(bymonth_sum_precip!H16&gt;50,15-(INT(bymonth_sum_precip!H16/50)-1)*2,15)*(MAX(IF(bymonth_average_ventilation!$R16&gt;bymonth_average_ventilation!H16,1-bymonth_average_ventilation!H16/bymonth_average_ventilation!$R16,1),0.5)))</f>
        <v>15</v>
      </c>
      <c r="I16" s="17">
        <f>MAX(4,IF(bymonth_sum_precip!I16&gt;50,15-(INT(bymonth_sum_precip!I16/50)-1)*2,15)*(MAX(IF(bymonth_average_ventilation!$R16&gt;bymonth_average_ventilation!I16,1-bymonth_average_ventilation!I16/bymonth_average_ventilation!$R16,1),0.5)))</f>
        <v>7</v>
      </c>
      <c r="J16" s="17">
        <f>MAX(4,IF(bymonth_sum_precip!J16&gt;50,15-(INT(bymonth_sum_precip!J16/50)-1)*2,15)*(MAX(IF(bymonth_average_ventilation!$R16&gt;bymonth_average_ventilation!J16,1-bymonth_average_ventilation!J16/bymonth_average_ventilation!$R16,1),0.5)))</f>
        <v>13</v>
      </c>
      <c r="K16" s="17">
        <f>MAX(4,IF(bymonth_sum_precip!K16&gt;50,15-(INT(bymonth_sum_precip!K16/50)-1)*2,15)*(MAX(IF(bymonth_average_ventilation!$R16&gt;bymonth_average_ventilation!K16,1-bymonth_average_ventilation!K16/bymonth_average_ventilation!$R16,1),0.5)))</f>
        <v>4</v>
      </c>
      <c r="L16" s="17">
        <f>MAX(4,IF(bymonth_sum_precip!L16&gt;50,15-(INT(bymonth_sum_precip!L16/50)-1)*2,15)*(MAX(IF(bymonth_average_ventilation!$R16&gt;bymonth_average_ventilation!L16,1-bymonth_average_ventilation!L16/bymonth_average_ventilation!$R16,1),0.5)))</f>
        <v>4</v>
      </c>
      <c r="M16" s="17">
        <f>MAX(4,IF(bymonth_sum_precip!M16&gt;50,15-(INT(bymonth_sum_precip!M16/50)-1)*2,15)*(MAX(IF(bymonth_average_ventilation!$R16&gt;bymonth_average_ventilation!M16,1-bymonth_average_ventilation!M16/bymonth_average_ventilation!$R16,1),0.5)))</f>
        <v>7.5</v>
      </c>
      <c r="N16" s="17">
        <f>MAX(4,IF(bymonth_sum_precip!N16&gt;50,15-(INT(bymonth_sum_precip!N16/50)-1)*2,15)*(MAX(IF(bymonth_average_ventilation!$R16&gt;bymonth_average_ventilation!N16,1-bymonth_average_ventilation!N16/bymonth_average_ventilation!$R16,1),0.5)))</f>
        <v>7.5</v>
      </c>
      <c r="O16" s="4" t="s">
        <v>1575</v>
      </c>
      <c r="P16" s="14">
        <v>1</v>
      </c>
      <c r="Q16" s="14">
        <v>1</v>
      </c>
      <c r="R16" s="18">
        <f t="shared" si="0"/>
        <v>99.5</v>
      </c>
    </row>
    <row r="17" spans="1:18" x14ac:dyDescent="0.25">
      <c r="A17">
        <v>13</v>
      </c>
      <c r="B17" t="s">
        <v>95</v>
      </c>
      <c r="C17" s="17">
        <f>MAX(4,IF(bymonth_sum_precip!C17&gt;50,15-(INT(bymonth_sum_precip!C17/50)-1)*2,15)*(MAX(IF(bymonth_average_ventilation!$R17&gt;bymonth_average_ventilation!C17,1-bymonth_average_ventilation!C17/bymonth_average_ventilation!$R17,1),0.5)))</f>
        <v>7.5</v>
      </c>
      <c r="D17" s="17">
        <f>MAX(4,IF(bymonth_sum_precip!D17&gt;50,15-(INT(bymonth_sum_precip!D17/50)-1)*2,15)*(MAX(IF(bymonth_average_ventilation!$R17&gt;bymonth_average_ventilation!D17,1-bymonth_average_ventilation!D17/bymonth_average_ventilation!$R17,1),0.5)))</f>
        <v>15</v>
      </c>
      <c r="E17" s="17">
        <f>MAX(4,IF(bymonth_sum_precip!E17&gt;50,15-(INT(bymonth_sum_precip!E17/50)-1)*2,15)*(MAX(IF(bymonth_average_ventilation!$R17&gt;bymonth_average_ventilation!E17,1-bymonth_average_ventilation!E17/bymonth_average_ventilation!$R17,1),0.5)))</f>
        <v>15</v>
      </c>
      <c r="F17" s="17">
        <f>MAX(4,IF(bymonth_sum_precip!F17&gt;50,15-(INT(bymonth_sum_precip!F17/50)-1)*2,15)*(MAX(IF(bymonth_average_ventilation!$R17&gt;bymonth_average_ventilation!F17,1-bymonth_average_ventilation!F17/bymonth_average_ventilation!$R17,1),0.5)))</f>
        <v>7</v>
      </c>
      <c r="G17" s="17">
        <f>MAX(4,IF(bymonth_sum_precip!G17&gt;50,15-(INT(bymonth_sum_precip!G17/50)-1)*2,15)*(MAX(IF(bymonth_average_ventilation!$R17&gt;bymonth_average_ventilation!G17,1-bymonth_average_ventilation!G17/bymonth_average_ventilation!$R17,1),0.5)))</f>
        <v>4</v>
      </c>
      <c r="H17" s="17">
        <f>MAX(4,IF(bymonth_sum_precip!H17&gt;50,15-(INT(bymonth_sum_precip!H17/50)-1)*2,15)*(MAX(IF(bymonth_average_ventilation!$R17&gt;bymonth_average_ventilation!H17,1-bymonth_average_ventilation!H17/bymonth_average_ventilation!$R17,1),0.5)))</f>
        <v>5</v>
      </c>
      <c r="I17" s="17">
        <f>MAX(4,IF(bymonth_sum_precip!I17&gt;50,15-(INT(bymonth_sum_precip!I17/50)-1)*2,15)*(MAX(IF(bymonth_average_ventilation!$R17&gt;bymonth_average_ventilation!I17,1-bymonth_average_ventilation!I17/bymonth_average_ventilation!$R17,1),0.5)))</f>
        <v>4</v>
      </c>
      <c r="J17" s="17">
        <f>MAX(4,IF(bymonth_sum_precip!J17&gt;50,15-(INT(bymonth_sum_precip!J17/50)-1)*2,15)*(MAX(IF(bymonth_average_ventilation!$R17&gt;bymonth_average_ventilation!J17,1-bymonth_average_ventilation!J17/bymonth_average_ventilation!$R17,1),0.5)))</f>
        <v>4</v>
      </c>
      <c r="K17" s="17">
        <f>MAX(4,IF(bymonth_sum_precip!K17&gt;50,15-(INT(bymonth_sum_precip!K17/50)-1)*2,15)*(MAX(IF(bymonth_average_ventilation!$R17&gt;bymonth_average_ventilation!K17,1-bymonth_average_ventilation!K17/bymonth_average_ventilation!$R17,1),0.5)))</f>
        <v>4</v>
      </c>
      <c r="L17" s="17">
        <f>MAX(4,IF(bymonth_sum_precip!L17&gt;50,15-(INT(bymonth_sum_precip!L17/50)-1)*2,15)*(MAX(IF(bymonth_average_ventilation!$R17&gt;bymonth_average_ventilation!L17,1-bymonth_average_ventilation!L17/bymonth_average_ventilation!$R17,1),0.5)))</f>
        <v>7.5</v>
      </c>
      <c r="M17" s="17">
        <f>MAX(4,IF(bymonth_sum_precip!M17&gt;50,15-(INT(bymonth_sum_precip!M17/50)-1)*2,15)*(MAX(IF(bymonth_average_ventilation!$R17&gt;bymonth_average_ventilation!M17,1-bymonth_average_ventilation!M17/bymonth_average_ventilation!$R17,1),0.5)))</f>
        <v>7.5</v>
      </c>
      <c r="N17" s="17">
        <f>MAX(4,IF(bymonth_sum_precip!N17&gt;50,15-(INT(bymonth_sum_precip!N17/50)-1)*2,15)*(MAX(IF(bymonth_average_ventilation!$R17&gt;bymonth_average_ventilation!N17,1-bymonth_average_ventilation!N17/bymonth_average_ventilation!$R17,1),0.5)))</f>
        <v>7.5</v>
      </c>
      <c r="O17" s="4" t="s">
        <v>1576</v>
      </c>
      <c r="P17" s="14">
        <v>0</v>
      </c>
      <c r="Q17" s="1">
        <v>3</v>
      </c>
      <c r="R17" s="18">
        <f t="shared" si="0"/>
        <v>88</v>
      </c>
    </row>
    <row r="18" spans="1:18" x14ac:dyDescent="0.25">
      <c r="A18">
        <v>14</v>
      </c>
      <c r="B18" t="s">
        <v>281</v>
      </c>
      <c r="C18" s="17">
        <f>MAX(4,IF(bymonth_sum_precip!C18&gt;50,15-(INT(bymonth_sum_precip!C18/50)-1)*2,15)*(MAX(IF(bymonth_average_ventilation!$R18&gt;bymonth_average_ventilation!C18,1-bymonth_average_ventilation!C18/bymonth_average_ventilation!$R18,1),0.5)))</f>
        <v>7.5</v>
      </c>
      <c r="D18" s="17">
        <f>MAX(4,IF(bymonth_sum_precip!D18&gt;50,15-(INT(bymonth_sum_precip!D18/50)-1)*2,15)*(MAX(IF(bymonth_average_ventilation!$R18&gt;bymonth_average_ventilation!D18,1-bymonth_average_ventilation!D18/bymonth_average_ventilation!$R18,1),0.5)))</f>
        <v>7.5</v>
      </c>
      <c r="E18" s="17">
        <f>MAX(4,IF(bymonth_sum_precip!E18&gt;50,15-(INT(bymonth_sum_precip!E18/50)-1)*2,15)*(MAX(IF(bymonth_average_ventilation!$R18&gt;bymonth_average_ventilation!E18,1-bymonth_average_ventilation!E18/bymonth_average_ventilation!$R18,1),0.5)))</f>
        <v>15</v>
      </c>
      <c r="F18" s="17">
        <f>MAX(4,IF(bymonth_sum_precip!F18&gt;50,15-(INT(bymonth_sum_precip!F18/50)-1)*2,15)*(MAX(IF(bymonth_average_ventilation!$R18&gt;bymonth_average_ventilation!F18,1-bymonth_average_ventilation!F18/bymonth_average_ventilation!$R18,1),0.5)))</f>
        <v>9</v>
      </c>
      <c r="G18" s="17">
        <f>MAX(4,IF(bymonth_sum_precip!G18&gt;50,15-(INT(bymonth_sum_precip!G18/50)-1)*2,15)*(MAX(IF(bymonth_average_ventilation!$R18&gt;bymonth_average_ventilation!G18,1-bymonth_average_ventilation!G18/bymonth_average_ventilation!$R18,1),0.5)))</f>
        <v>4</v>
      </c>
      <c r="H18" s="17">
        <f>MAX(4,IF(bymonth_sum_precip!H18&gt;50,15-(INT(bymonth_sum_precip!H18/50)-1)*2,15)*(MAX(IF(bymonth_average_ventilation!$R18&gt;bymonth_average_ventilation!H18,1-bymonth_average_ventilation!H18/bymonth_average_ventilation!$R18,1),0.5)))</f>
        <v>4</v>
      </c>
      <c r="I18" s="17">
        <f>MAX(4,IF(bymonth_sum_precip!I18&gt;50,15-(INT(bymonth_sum_precip!I18/50)-1)*2,15)*(MAX(IF(bymonth_average_ventilation!$R18&gt;bymonth_average_ventilation!I18,1-bymonth_average_ventilation!I18/bymonth_average_ventilation!$R18,1),0.5)))</f>
        <v>4</v>
      </c>
      <c r="J18" s="17">
        <f>MAX(4,IF(bymonth_sum_precip!J18&gt;50,15-(INT(bymonth_sum_precip!J18/50)-1)*2,15)*(MAX(IF(bymonth_average_ventilation!$R18&gt;bymonth_average_ventilation!J18,1-bymonth_average_ventilation!J18/bymonth_average_ventilation!$R18,1),0.5)))</f>
        <v>11</v>
      </c>
      <c r="K18" s="17">
        <f>MAX(4,IF(bymonth_sum_precip!K18&gt;50,15-(INT(bymonth_sum_precip!K18/50)-1)*2,15)*(MAX(IF(bymonth_average_ventilation!$R18&gt;bymonth_average_ventilation!K18,1-bymonth_average_ventilation!K18/bymonth_average_ventilation!$R18,1),0.5)))</f>
        <v>4</v>
      </c>
      <c r="L18" s="17">
        <f>MAX(4,IF(bymonth_sum_precip!L18&gt;50,15-(INT(bymonth_sum_precip!L18/50)-1)*2,15)*(MAX(IF(bymonth_average_ventilation!$R18&gt;bymonth_average_ventilation!L18,1-bymonth_average_ventilation!L18/bymonth_average_ventilation!$R18,1),0.5)))</f>
        <v>6.5</v>
      </c>
      <c r="M18" s="17">
        <f>MAX(4,IF(bymonth_sum_precip!M18&gt;50,15-(INT(bymonth_sum_precip!M18/50)-1)*2,15)*(MAX(IF(bymonth_average_ventilation!$R18&gt;bymonth_average_ventilation!M18,1-bymonth_average_ventilation!M18/bymonth_average_ventilation!$R18,1),0.5)))</f>
        <v>7.5</v>
      </c>
      <c r="N18" s="17">
        <f>MAX(4,IF(bymonth_sum_precip!N18&gt;50,15-(INT(bymonth_sum_precip!N18/50)-1)*2,15)*(MAX(IF(bymonth_average_ventilation!$R18&gt;bymonth_average_ventilation!N18,1-bymonth_average_ventilation!N18/bymonth_average_ventilation!$R18,1),0.5)))</f>
        <v>8.1594116162736121</v>
      </c>
      <c r="O18" s="4" t="s">
        <v>1576</v>
      </c>
      <c r="P18" s="14">
        <v>0</v>
      </c>
      <c r="Q18" s="1">
        <v>3</v>
      </c>
      <c r="R18" s="18">
        <f t="shared" si="0"/>
        <v>88.159411616273616</v>
      </c>
    </row>
    <row r="19" spans="1:18" x14ac:dyDescent="0.25">
      <c r="A19">
        <v>15</v>
      </c>
      <c r="B19" t="s">
        <v>282</v>
      </c>
      <c r="C19" s="17">
        <f>MAX(4,IF(bymonth_sum_precip!C19&gt;50,15-(INT(bymonth_sum_precip!C19/50)-1)*2,15)*(MAX(IF(bymonth_average_ventilation!$R19&gt;bymonth_average_ventilation!C19,1-bymonth_average_ventilation!C19/bymonth_average_ventilation!$R19,1),0.5)))</f>
        <v>7.5</v>
      </c>
      <c r="D19" s="17">
        <f>MAX(4,IF(bymonth_sum_precip!D19&gt;50,15-(INT(bymonth_sum_precip!D19/50)-1)*2,15)*(MAX(IF(bymonth_average_ventilation!$R19&gt;bymonth_average_ventilation!D19,1-bymonth_average_ventilation!D19/bymonth_average_ventilation!$R19,1),0.5)))</f>
        <v>7.5</v>
      </c>
      <c r="E19" s="17">
        <f>MAX(4,IF(bymonth_sum_precip!E19&gt;50,15-(INT(bymonth_sum_precip!E19/50)-1)*2,15)*(MAX(IF(bymonth_average_ventilation!$R19&gt;bymonth_average_ventilation!E19,1-bymonth_average_ventilation!E19/bymonth_average_ventilation!$R19,1),0.5)))</f>
        <v>15</v>
      </c>
      <c r="F19" s="17">
        <f>MAX(4,IF(bymonth_sum_precip!F19&gt;50,15-(INT(bymonth_sum_precip!F19/50)-1)*2,15)*(MAX(IF(bymonth_average_ventilation!$R19&gt;bymonth_average_ventilation!F19,1-bymonth_average_ventilation!F19/bymonth_average_ventilation!$R19,1),0.5)))</f>
        <v>9</v>
      </c>
      <c r="G19" s="17">
        <f>MAX(4,IF(bymonth_sum_precip!G19&gt;50,15-(INT(bymonth_sum_precip!G19/50)-1)*2,15)*(MAX(IF(bymonth_average_ventilation!$R19&gt;bymonth_average_ventilation!G19,1-bymonth_average_ventilation!G19/bymonth_average_ventilation!$R19,1),0.5)))</f>
        <v>4</v>
      </c>
      <c r="H19" s="17">
        <f>MAX(4,IF(bymonth_sum_precip!H19&gt;50,15-(INT(bymonth_sum_precip!H19/50)-1)*2,15)*(MAX(IF(bymonth_average_ventilation!$R19&gt;bymonth_average_ventilation!H19,1-bymonth_average_ventilation!H19/bymonth_average_ventilation!$R19,1),0.5)))</f>
        <v>4</v>
      </c>
      <c r="I19" s="17">
        <f>MAX(4,IF(bymonth_sum_precip!I19&gt;50,15-(INT(bymonth_sum_precip!I19/50)-1)*2,15)*(MAX(IF(bymonth_average_ventilation!$R19&gt;bymonth_average_ventilation!I19,1-bymonth_average_ventilation!I19/bymonth_average_ventilation!$R19,1),0.5)))</f>
        <v>4</v>
      </c>
      <c r="J19" s="17">
        <f>MAX(4,IF(bymonth_sum_precip!J19&gt;50,15-(INT(bymonth_sum_precip!J19/50)-1)*2,15)*(MAX(IF(bymonth_average_ventilation!$R19&gt;bymonth_average_ventilation!J19,1-bymonth_average_ventilation!J19/bymonth_average_ventilation!$R19,1),0.5)))</f>
        <v>5.5</v>
      </c>
      <c r="K19" s="17">
        <f>MAX(4,IF(bymonth_sum_precip!K19&gt;50,15-(INT(bymonth_sum_precip!K19/50)-1)*2,15)*(MAX(IF(bymonth_average_ventilation!$R19&gt;bymonth_average_ventilation!K19,1-bymonth_average_ventilation!K19/bymonth_average_ventilation!$R19,1),0.5)))</f>
        <v>4</v>
      </c>
      <c r="L19" s="17">
        <f>MAX(4,IF(bymonth_sum_precip!L19&gt;50,15-(INT(bymonth_sum_precip!L19/50)-1)*2,15)*(MAX(IF(bymonth_average_ventilation!$R19&gt;bymonth_average_ventilation!L19,1-bymonth_average_ventilation!L19/bymonth_average_ventilation!$R19,1),0.5)))</f>
        <v>7.5</v>
      </c>
      <c r="M19" s="17">
        <f>MAX(4,IF(bymonth_sum_precip!M19&gt;50,15-(INT(bymonth_sum_precip!M19/50)-1)*2,15)*(MAX(IF(bymonth_average_ventilation!$R19&gt;bymonth_average_ventilation!M19,1-bymonth_average_ventilation!M19/bymonth_average_ventilation!$R19,1),0.5)))</f>
        <v>7.5</v>
      </c>
      <c r="N19" s="17">
        <f>MAX(4,IF(bymonth_sum_precip!N19&gt;50,15-(INT(bymonth_sum_precip!N19/50)-1)*2,15)*(MAX(IF(bymonth_average_ventilation!$R19&gt;bymonth_average_ventilation!N19,1-bymonth_average_ventilation!N19/bymonth_average_ventilation!$R19,1),0.5)))</f>
        <v>7.5</v>
      </c>
      <c r="O19" s="4" t="s">
        <v>1576</v>
      </c>
      <c r="P19" s="14">
        <v>0</v>
      </c>
      <c r="Q19" s="1">
        <v>3</v>
      </c>
      <c r="R19" s="18">
        <f t="shared" si="0"/>
        <v>83</v>
      </c>
    </row>
    <row r="20" spans="1:18" x14ac:dyDescent="0.25">
      <c r="A20">
        <v>16</v>
      </c>
      <c r="B20" t="s">
        <v>283</v>
      </c>
      <c r="C20" s="17">
        <f>MAX(4,IF(bymonth_sum_precip!C20&gt;50,15-(INT(bymonth_sum_precip!C20/50)-1)*2,15)*(MAX(IF(bymonth_average_ventilation!$R20&gt;bymonth_average_ventilation!C20,1-bymonth_average_ventilation!C20/bymonth_average_ventilation!$R20,1),0.5)))</f>
        <v>7.5</v>
      </c>
      <c r="D20" s="17">
        <f>MAX(4,IF(bymonth_sum_precip!D20&gt;50,15-(INT(bymonth_sum_precip!D20/50)-1)*2,15)*(MAX(IF(bymonth_average_ventilation!$R20&gt;bymonth_average_ventilation!D20,1-bymonth_average_ventilation!D20/bymonth_average_ventilation!$R20,1),0.5)))</f>
        <v>7.5</v>
      </c>
      <c r="E20" s="17">
        <f>MAX(4,IF(bymonth_sum_precip!E20&gt;50,15-(INT(bymonth_sum_precip!E20/50)-1)*2,15)*(MAX(IF(bymonth_average_ventilation!$R20&gt;bymonth_average_ventilation!E20,1-bymonth_average_ventilation!E20/bymonth_average_ventilation!$R20,1),0.5)))</f>
        <v>15</v>
      </c>
      <c r="F20" s="17">
        <f>MAX(4,IF(bymonth_sum_precip!F20&gt;50,15-(INT(bymonth_sum_precip!F20/50)-1)*2,15)*(MAX(IF(bymonth_average_ventilation!$R20&gt;bymonth_average_ventilation!F20,1-bymonth_average_ventilation!F20/bymonth_average_ventilation!$R20,1),0.5)))</f>
        <v>7</v>
      </c>
      <c r="G20" s="17">
        <f>MAX(4,IF(bymonth_sum_precip!G20&gt;50,15-(INT(bymonth_sum_precip!G20/50)-1)*2,15)*(MAX(IF(bymonth_average_ventilation!$R20&gt;bymonth_average_ventilation!G20,1-bymonth_average_ventilation!G20/bymonth_average_ventilation!$R20,1),0.5)))</f>
        <v>4</v>
      </c>
      <c r="H20" s="17">
        <f>MAX(4,IF(bymonth_sum_precip!H20&gt;50,15-(INT(bymonth_sum_precip!H20/50)-1)*2,15)*(MAX(IF(bymonth_average_ventilation!$R20&gt;bymonth_average_ventilation!H20,1-bymonth_average_ventilation!H20/bymonth_average_ventilation!$R20,1),0.5)))</f>
        <v>4</v>
      </c>
      <c r="I20" s="17">
        <f>MAX(4,IF(bymonth_sum_precip!I20&gt;50,15-(INT(bymonth_sum_precip!I20/50)-1)*2,15)*(MAX(IF(bymonth_average_ventilation!$R20&gt;bymonth_average_ventilation!I20,1-bymonth_average_ventilation!I20/bymonth_average_ventilation!$R20,1),0.5)))</f>
        <v>4</v>
      </c>
      <c r="J20" s="17">
        <f>MAX(4,IF(bymonth_sum_precip!J20&gt;50,15-(INT(bymonth_sum_precip!J20/50)-1)*2,15)*(MAX(IF(bymonth_average_ventilation!$R20&gt;bymonth_average_ventilation!J20,1-bymonth_average_ventilation!J20/bymonth_average_ventilation!$R20,1),0.5)))</f>
        <v>7</v>
      </c>
      <c r="K20" s="17">
        <f>MAX(4,IF(bymonth_sum_precip!K20&gt;50,15-(INT(bymonth_sum_precip!K20/50)-1)*2,15)*(MAX(IF(bymonth_average_ventilation!$R20&gt;bymonth_average_ventilation!K20,1-bymonth_average_ventilation!K20/bymonth_average_ventilation!$R20,1),0.5)))</f>
        <v>4.5</v>
      </c>
      <c r="L20" s="17">
        <f>MAX(4,IF(bymonth_sum_precip!L20&gt;50,15-(INT(bymonth_sum_precip!L20/50)-1)*2,15)*(MAX(IF(bymonth_average_ventilation!$R20&gt;bymonth_average_ventilation!L20,1-bymonth_average_ventilation!L20/bymonth_average_ventilation!$R20,1),0.5)))</f>
        <v>6.5</v>
      </c>
      <c r="M20" s="17">
        <f>MAX(4,IF(bymonth_sum_precip!M20&gt;50,15-(INT(bymonth_sum_precip!M20/50)-1)*2,15)*(MAX(IF(bymonth_average_ventilation!$R20&gt;bymonth_average_ventilation!M20,1-bymonth_average_ventilation!M20/bymonth_average_ventilation!$R20,1),0.5)))</f>
        <v>7.5</v>
      </c>
      <c r="N20" s="17">
        <f>MAX(4,IF(bymonth_sum_precip!N20&gt;50,15-(INT(bymonth_sum_precip!N20/50)-1)*2,15)*(MAX(IF(bymonth_average_ventilation!$R20&gt;bymonth_average_ventilation!N20,1-bymonth_average_ventilation!N20/bymonth_average_ventilation!$R20,1),0.5)))</f>
        <v>8.3380355170453981</v>
      </c>
      <c r="O20" s="4" t="s">
        <v>1576</v>
      </c>
      <c r="P20" s="14">
        <v>0</v>
      </c>
      <c r="Q20" s="1">
        <v>3</v>
      </c>
      <c r="R20" s="18">
        <f t="shared" si="0"/>
        <v>82.838035517045398</v>
      </c>
    </row>
    <row r="21" spans="1:18" x14ac:dyDescent="0.25">
      <c r="A21">
        <v>17</v>
      </c>
      <c r="B21" t="s">
        <v>284</v>
      </c>
      <c r="C21" s="17">
        <f>MAX(4,IF(bymonth_sum_precip!C21&gt;50,15-(INT(bymonth_sum_precip!C21/50)-1)*2,15)*(MAX(IF(bymonth_average_ventilation!$R21&gt;bymonth_average_ventilation!C21,1-bymonth_average_ventilation!C21/bymonth_average_ventilation!$R21,1),0.5)))</f>
        <v>7.5</v>
      </c>
      <c r="D21" s="17">
        <f>MAX(4,IF(bymonth_sum_precip!D21&gt;50,15-(INT(bymonth_sum_precip!D21/50)-1)*2,15)*(MAX(IF(bymonth_average_ventilation!$R21&gt;bymonth_average_ventilation!D21,1-bymonth_average_ventilation!D21/bymonth_average_ventilation!$R21,1),0.5)))</f>
        <v>15</v>
      </c>
      <c r="E21" s="17">
        <f>MAX(4,IF(bymonth_sum_precip!E21&gt;50,15-(INT(bymonth_sum_precip!E21/50)-1)*2,15)*(MAX(IF(bymonth_average_ventilation!$R21&gt;bymonth_average_ventilation!E21,1-bymonth_average_ventilation!E21/bymonth_average_ventilation!$R21,1),0.5)))</f>
        <v>15</v>
      </c>
      <c r="F21" s="17">
        <f>MAX(4,IF(bymonth_sum_precip!F21&gt;50,15-(INT(bymonth_sum_precip!F21/50)-1)*2,15)*(MAX(IF(bymonth_average_ventilation!$R21&gt;bymonth_average_ventilation!F21,1-bymonth_average_ventilation!F21/bymonth_average_ventilation!$R21,1),0.5)))</f>
        <v>5</v>
      </c>
      <c r="G21" s="17">
        <f>MAX(4,IF(bymonth_sum_precip!G21&gt;50,15-(INT(bymonth_sum_precip!G21/50)-1)*2,15)*(MAX(IF(bymonth_average_ventilation!$R21&gt;bymonth_average_ventilation!G21,1-bymonth_average_ventilation!G21/bymonth_average_ventilation!$R21,1),0.5)))</f>
        <v>4</v>
      </c>
      <c r="H21" s="17">
        <f>MAX(4,IF(bymonth_sum_precip!H21&gt;50,15-(INT(bymonth_sum_precip!H21/50)-1)*2,15)*(MAX(IF(bymonth_average_ventilation!$R21&gt;bymonth_average_ventilation!H21,1-bymonth_average_ventilation!H21/bymonth_average_ventilation!$R21,1),0.5)))</f>
        <v>4</v>
      </c>
      <c r="I21" s="17">
        <f>MAX(4,IF(bymonth_sum_precip!I21&gt;50,15-(INT(bymonth_sum_precip!I21/50)-1)*2,15)*(MAX(IF(bymonth_average_ventilation!$R21&gt;bymonth_average_ventilation!I21,1-bymonth_average_ventilation!I21/bymonth_average_ventilation!$R21,1),0.5)))</f>
        <v>4</v>
      </c>
      <c r="J21" s="17">
        <f>MAX(4,IF(bymonth_sum_precip!J21&gt;50,15-(INT(bymonth_sum_precip!J21/50)-1)*2,15)*(MAX(IF(bymonth_average_ventilation!$R21&gt;bymonth_average_ventilation!J21,1-bymonth_average_ventilation!J21/bymonth_average_ventilation!$R21,1),0.5)))</f>
        <v>4</v>
      </c>
      <c r="K21" s="17">
        <f>MAX(4,IF(bymonth_sum_precip!K21&gt;50,15-(INT(bymonth_sum_precip!K21/50)-1)*2,15)*(MAX(IF(bymonth_average_ventilation!$R21&gt;bymonth_average_ventilation!K21,1-bymonth_average_ventilation!K21/bymonth_average_ventilation!$R21,1),0.5)))</f>
        <v>4</v>
      </c>
      <c r="L21" s="17">
        <f>MAX(4,IF(bymonth_sum_precip!L21&gt;50,15-(INT(bymonth_sum_precip!L21/50)-1)*2,15)*(MAX(IF(bymonth_average_ventilation!$R21&gt;bymonth_average_ventilation!L21,1-bymonth_average_ventilation!L21/bymonth_average_ventilation!$R21,1),0.5)))</f>
        <v>4</v>
      </c>
      <c r="M21" s="17">
        <f>MAX(4,IF(bymonth_sum_precip!M21&gt;50,15-(INT(bymonth_sum_precip!M21/50)-1)*2,15)*(MAX(IF(bymonth_average_ventilation!$R21&gt;bymonth_average_ventilation!M21,1-bymonth_average_ventilation!M21/bymonth_average_ventilation!$R21,1),0.5)))</f>
        <v>7.5</v>
      </c>
      <c r="N21" s="17">
        <f>MAX(4,IF(bymonth_sum_precip!N21&gt;50,15-(INT(bymonth_sum_precip!N21/50)-1)*2,15)*(MAX(IF(bymonth_average_ventilation!$R21&gt;bymonth_average_ventilation!N21,1-bymonth_average_ventilation!N21/bymonth_average_ventilation!$R21,1),0.5)))</f>
        <v>7.5</v>
      </c>
      <c r="O21" s="4" t="s">
        <v>1576</v>
      </c>
      <c r="P21" s="14">
        <v>0</v>
      </c>
      <c r="Q21" s="1">
        <v>3</v>
      </c>
      <c r="R21" s="18">
        <f t="shared" si="0"/>
        <v>81.5</v>
      </c>
    </row>
    <row r="22" spans="1:18" x14ac:dyDescent="0.25">
      <c r="A22">
        <v>18</v>
      </c>
      <c r="B22" t="s">
        <v>94</v>
      </c>
      <c r="C22" s="17">
        <f>MAX(4,IF(bymonth_sum_precip!C22&gt;50,15-(INT(bymonth_sum_precip!C22/50)-1)*2,15)*(MAX(IF(bymonth_average_ventilation!$R22&gt;bymonth_average_ventilation!C22,1-bymonth_average_ventilation!C22/bymonth_average_ventilation!$R22,1),0.5)))</f>
        <v>8.6326234383415432</v>
      </c>
      <c r="D22" s="17">
        <f>MAX(4,IF(bymonth_sum_precip!D22&gt;50,15-(INT(bymonth_sum_precip!D22/50)-1)*2,15)*(MAX(IF(bymonth_average_ventilation!$R22&gt;bymonth_average_ventilation!D22,1-bymonth_average_ventilation!D22/bymonth_average_ventilation!$R22,1),0.5)))</f>
        <v>7.5</v>
      </c>
      <c r="E22" s="17">
        <f>MAX(4,IF(bymonth_sum_precip!E22&gt;50,15-(INT(bymonth_sum_precip!E22/50)-1)*2,15)*(MAX(IF(bymonth_average_ventilation!$R22&gt;bymonth_average_ventilation!E22,1-bymonth_average_ventilation!E22/bymonth_average_ventilation!$R22,1),0.5)))</f>
        <v>15</v>
      </c>
      <c r="F22" s="17">
        <f>MAX(4,IF(bymonth_sum_precip!F22&gt;50,15-(INT(bymonth_sum_precip!F22/50)-1)*2,15)*(MAX(IF(bymonth_average_ventilation!$R22&gt;bymonth_average_ventilation!F22,1-bymonth_average_ventilation!F22/bymonth_average_ventilation!$R22,1),0.5)))</f>
        <v>15</v>
      </c>
      <c r="G22" s="17">
        <f>MAX(4,IF(bymonth_sum_precip!G22&gt;50,15-(INT(bymonth_sum_precip!G22/50)-1)*2,15)*(MAX(IF(bymonth_average_ventilation!$R22&gt;bymonth_average_ventilation!G22,1-bymonth_average_ventilation!G22/bymonth_average_ventilation!$R22,1),0.5)))</f>
        <v>15</v>
      </c>
      <c r="H22" s="17">
        <f>MAX(4,IF(bymonth_sum_precip!H22&gt;50,15-(INT(bymonth_sum_precip!H22/50)-1)*2,15)*(MAX(IF(bymonth_average_ventilation!$R22&gt;bymonth_average_ventilation!H22,1-bymonth_average_ventilation!H22/bymonth_average_ventilation!$R22,1),0.5)))</f>
        <v>15</v>
      </c>
      <c r="I22" s="17">
        <f>MAX(4,IF(bymonth_sum_precip!I22&gt;50,15-(INT(bymonth_sum_precip!I22/50)-1)*2,15)*(MAX(IF(bymonth_average_ventilation!$R22&gt;bymonth_average_ventilation!I22,1-bymonth_average_ventilation!I22/bymonth_average_ventilation!$R22,1),0.5)))</f>
        <v>9</v>
      </c>
      <c r="J22" s="17">
        <f>MAX(4,IF(bymonth_sum_precip!J22&gt;50,15-(INT(bymonth_sum_precip!J22/50)-1)*2,15)*(MAX(IF(bymonth_average_ventilation!$R22&gt;bymonth_average_ventilation!J22,1-bymonth_average_ventilation!J22/bymonth_average_ventilation!$R22,1),0.5)))</f>
        <v>4</v>
      </c>
      <c r="K22" s="17">
        <f>MAX(4,IF(bymonth_sum_precip!K22&gt;50,15-(INT(bymonth_sum_precip!K22/50)-1)*2,15)*(MAX(IF(bymonth_average_ventilation!$R22&gt;bymonth_average_ventilation!K22,1-bymonth_average_ventilation!K22/bymonth_average_ventilation!$R22,1),0.5)))</f>
        <v>4.5</v>
      </c>
      <c r="L22" s="17">
        <f>MAX(4,IF(bymonth_sum_precip!L22&gt;50,15-(INT(bymonth_sum_precip!L22/50)-1)*2,15)*(MAX(IF(bymonth_average_ventilation!$R22&gt;bymonth_average_ventilation!L22,1-bymonth_average_ventilation!L22/bymonth_average_ventilation!$R22,1),0.5)))</f>
        <v>7.5</v>
      </c>
      <c r="M22" s="17">
        <f>MAX(4,IF(bymonth_sum_precip!M22&gt;50,15-(INT(bymonth_sum_precip!M22/50)-1)*2,15)*(MAX(IF(bymonth_average_ventilation!$R22&gt;bymonth_average_ventilation!M22,1-bymonth_average_ventilation!M22/bymonth_average_ventilation!$R22,1),0.5)))</f>
        <v>8.8061545687317686</v>
      </c>
      <c r="N22" s="17">
        <f>MAX(4,IF(bymonth_sum_precip!N22&gt;50,15-(INT(bymonth_sum_precip!N22/50)-1)*2,15)*(MAX(IF(bymonth_average_ventilation!$R22&gt;bymonth_average_ventilation!N22,1-bymonth_average_ventilation!N22/bymonth_average_ventilation!$R22,1),0.5)))</f>
        <v>10.56769475885282</v>
      </c>
      <c r="O22" s="4" t="s">
        <v>1577</v>
      </c>
      <c r="P22" s="14">
        <v>0</v>
      </c>
      <c r="Q22" s="1">
        <v>4</v>
      </c>
      <c r="R22" s="18">
        <f t="shared" si="0"/>
        <v>120.50647276592613</v>
      </c>
    </row>
    <row r="23" spans="1:18" x14ac:dyDescent="0.25">
      <c r="A23">
        <v>19</v>
      </c>
      <c r="B23" t="s">
        <v>103</v>
      </c>
      <c r="C23" s="17">
        <f>MAX(4,IF(bymonth_sum_precip!C23&gt;50,15-(INT(bymonth_sum_precip!C23/50)-1)*2,15)*(MAX(IF(bymonth_average_ventilation!$R23&gt;bymonth_average_ventilation!C23,1-bymonth_average_ventilation!C23/bymonth_average_ventilation!$R23,1),0.5)))</f>
        <v>9.6416676722247647</v>
      </c>
      <c r="D23" s="17">
        <f>MAX(4,IF(bymonth_sum_precip!D23&gt;50,15-(INT(bymonth_sum_precip!D23/50)-1)*2,15)*(MAX(IF(bymonth_average_ventilation!$R23&gt;bymonth_average_ventilation!D23,1-bymonth_average_ventilation!D23/bymonth_average_ventilation!$R23,1),0.5)))</f>
        <v>7.9471854294085835</v>
      </c>
      <c r="E23" s="17">
        <f>MAX(4,IF(bymonth_sum_precip!E23&gt;50,15-(INT(bymonth_sum_precip!E23/50)-1)*2,15)*(MAX(IF(bymonth_average_ventilation!$R23&gt;bymonth_average_ventilation!E23,1-bymonth_average_ventilation!E23/bymonth_average_ventilation!$R23,1),0.5)))</f>
        <v>15</v>
      </c>
      <c r="F23" s="17">
        <f>MAX(4,IF(bymonth_sum_precip!F23&gt;50,15-(INT(bymonth_sum_precip!F23/50)-1)*2,15)*(MAX(IF(bymonth_average_ventilation!$R23&gt;bymonth_average_ventilation!F23,1-bymonth_average_ventilation!F23/bymonth_average_ventilation!$R23,1),0.5)))</f>
        <v>15</v>
      </c>
      <c r="G23" s="17">
        <f>MAX(4,IF(bymonth_sum_precip!G23&gt;50,15-(INT(bymonth_sum_precip!G23/50)-1)*2,15)*(MAX(IF(bymonth_average_ventilation!$R23&gt;bymonth_average_ventilation!G23,1-bymonth_average_ventilation!G23/bymonth_average_ventilation!$R23,1),0.5)))</f>
        <v>15</v>
      </c>
      <c r="H23" s="17">
        <f>MAX(4,IF(bymonth_sum_precip!H23&gt;50,15-(INT(bymonth_sum_precip!H23/50)-1)*2,15)*(MAX(IF(bymonth_average_ventilation!$R23&gt;bymonth_average_ventilation!H23,1-bymonth_average_ventilation!H23/bymonth_average_ventilation!$R23,1),0.5)))</f>
        <v>13</v>
      </c>
      <c r="I23" s="17">
        <f>MAX(4,IF(bymonth_sum_precip!I23&gt;50,15-(INT(bymonth_sum_precip!I23/50)-1)*2,15)*(MAX(IF(bymonth_average_ventilation!$R23&gt;bymonth_average_ventilation!I23,1-bymonth_average_ventilation!I23/bymonth_average_ventilation!$R23,1),0.5)))</f>
        <v>9</v>
      </c>
      <c r="J23" s="17">
        <f>MAX(4,IF(bymonth_sum_precip!J23&gt;50,15-(INT(bymonth_sum_precip!J23/50)-1)*2,15)*(MAX(IF(bymonth_average_ventilation!$R23&gt;bymonth_average_ventilation!J23,1-bymonth_average_ventilation!J23/bymonth_average_ventilation!$R23,1),0.5)))</f>
        <v>6.5</v>
      </c>
      <c r="K23" s="17">
        <f>MAX(4,IF(bymonth_sum_precip!K23&gt;50,15-(INT(bymonth_sum_precip!K23/50)-1)*2,15)*(MAX(IF(bymonth_average_ventilation!$R23&gt;bymonth_average_ventilation!K23,1-bymonth_average_ventilation!K23/bymonth_average_ventilation!$R23,1),0.5)))</f>
        <v>7.5</v>
      </c>
      <c r="L23" s="17">
        <f>MAX(4,IF(bymonth_sum_precip!L23&gt;50,15-(INT(bymonth_sum_precip!L23/50)-1)*2,15)*(MAX(IF(bymonth_average_ventilation!$R23&gt;bymonth_average_ventilation!L23,1-bymonth_average_ventilation!L23/bymonth_average_ventilation!$R23,1),0.5)))</f>
        <v>7.5</v>
      </c>
      <c r="M23" s="17">
        <f>MAX(4,IF(bymonth_sum_precip!M23&gt;50,15-(INT(bymonth_sum_precip!M23/50)-1)*2,15)*(MAX(IF(bymonth_average_ventilation!$R23&gt;bymonth_average_ventilation!M23,1-bymonth_average_ventilation!M23/bymonth_average_ventilation!$R23,1),0.5)))</f>
        <v>9.7152026721859226</v>
      </c>
      <c r="N23" s="17">
        <f>MAX(4,IF(bymonth_sum_precip!N23&gt;50,15-(INT(bymonth_sum_precip!N23/50)-1)*2,15)*(MAX(IF(bymonth_average_ventilation!$R23&gt;bymonth_average_ventilation!N23,1-bymonth_average_ventilation!N23/bymonth_average_ventilation!$R23,1),0.5)))</f>
        <v>10.497365111677848</v>
      </c>
      <c r="O23" s="4" t="s">
        <v>1577</v>
      </c>
      <c r="P23" s="14">
        <v>0</v>
      </c>
      <c r="Q23" s="1">
        <v>4</v>
      </c>
      <c r="R23" s="18">
        <f t="shared" si="0"/>
        <v>126.30142088549712</v>
      </c>
    </row>
    <row r="24" spans="1:18" x14ac:dyDescent="0.25">
      <c r="A24">
        <v>20</v>
      </c>
      <c r="B24" t="s">
        <v>285</v>
      </c>
      <c r="C24" s="17">
        <f>MAX(4,IF(bymonth_sum_precip!C24&gt;50,15-(INT(bymonth_sum_precip!C24/50)-1)*2,15)*(MAX(IF(bymonth_average_ventilation!$R24&gt;bymonth_average_ventilation!C24,1-bymonth_average_ventilation!C24/bymonth_average_ventilation!$R24,1),0.5)))</f>
        <v>9.4563829332282054</v>
      </c>
      <c r="D24" s="17">
        <f>MAX(4,IF(bymonth_sum_precip!D24&gt;50,15-(INT(bymonth_sum_precip!D24/50)-1)*2,15)*(MAX(IF(bymonth_average_ventilation!$R24&gt;bymonth_average_ventilation!D24,1-bymonth_average_ventilation!D24/bymonth_average_ventilation!$R24,1),0.5)))</f>
        <v>8.2962324509209484</v>
      </c>
      <c r="E24" s="17">
        <f>MAX(4,IF(bymonth_sum_precip!E24&gt;50,15-(INT(bymonth_sum_precip!E24/50)-1)*2,15)*(MAX(IF(bymonth_average_ventilation!$R24&gt;bymonth_average_ventilation!E24,1-bymonth_average_ventilation!E24/bymonth_average_ventilation!$R24,1),0.5)))</f>
        <v>15</v>
      </c>
      <c r="F24" s="17">
        <f>MAX(4,IF(bymonth_sum_precip!F24&gt;50,15-(INT(bymonth_sum_precip!F24/50)-1)*2,15)*(MAX(IF(bymonth_average_ventilation!$R24&gt;bymonth_average_ventilation!F24,1-bymonth_average_ventilation!F24/bymonth_average_ventilation!$R24,1),0.5)))</f>
        <v>15</v>
      </c>
      <c r="G24" s="17">
        <f>MAX(4,IF(bymonth_sum_precip!G24&gt;50,15-(INT(bymonth_sum_precip!G24/50)-1)*2,15)*(MAX(IF(bymonth_average_ventilation!$R24&gt;bymonth_average_ventilation!G24,1-bymonth_average_ventilation!G24/bymonth_average_ventilation!$R24,1),0.5)))</f>
        <v>15</v>
      </c>
      <c r="H24" s="17">
        <f>MAX(4,IF(bymonth_sum_precip!H24&gt;50,15-(INT(bymonth_sum_precip!H24/50)-1)*2,15)*(MAX(IF(bymonth_average_ventilation!$R24&gt;bymonth_average_ventilation!H24,1-bymonth_average_ventilation!H24/bymonth_average_ventilation!$R24,1),0.5)))</f>
        <v>15</v>
      </c>
      <c r="I24" s="17">
        <f>MAX(4,IF(bymonth_sum_precip!I24&gt;50,15-(INT(bymonth_sum_precip!I24/50)-1)*2,15)*(MAX(IF(bymonth_average_ventilation!$R24&gt;bymonth_average_ventilation!I24,1-bymonth_average_ventilation!I24/bymonth_average_ventilation!$R24,1),0.5)))</f>
        <v>9</v>
      </c>
      <c r="J24" s="17">
        <f>MAX(4,IF(bymonth_sum_precip!J24&gt;50,15-(INT(bymonth_sum_precip!J24/50)-1)*2,15)*(MAX(IF(bymonth_average_ventilation!$R24&gt;bymonth_average_ventilation!J24,1-bymonth_average_ventilation!J24/bymonth_average_ventilation!$R24,1),0.5)))</f>
        <v>5.5</v>
      </c>
      <c r="K24" s="17">
        <f>MAX(4,IF(bymonth_sum_precip!K24&gt;50,15-(INT(bymonth_sum_precip!K24/50)-1)*2,15)*(MAX(IF(bymonth_average_ventilation!$R24&gt;bymonth_average_ventilation!K24,1-bymonth_average_ventilation!K24/bymonth_average_ventilation!$R24,1),0.5)))</f>
        <v>7.5</v>
      </c>
      <c r="L24" s="17">
        <f>MAX(4,IF(bymonth_sum_precip!L24&gt;50,15-(INT(bymonth_sum_precip!L24/50)-1)*2,15)*(MAX(IF(bymonth_average_ventilation!$R24&gt;bymonth_average_ventilation!L24,1-bymonth_average_ventilation!L24/bymonth_average_ventilation!$R24,1),0.5)))</f>
        <v>7.8225547271436984</v>
      </c>
      <c r="M24" s="17">
        <f>MAX(4,IF(bymonth_sum_precip!M24&gt;50,15-(INT(bymonth_sum_precip!M24/50)-1)*2,15)*(MAX(IF(bymonth_average_ventilation!$R24&gt;bymonth_average_ventilation!M24,1-bymonth_average_ventilation!M24/bymonth_average_ventilation!$R24,1),0.5)))</f>
        <v>10.12776474128977</v>
      </c>
      <c r="N24" s="17">
        <f>MAX(4,IF(bymonth_sum_precip!N24&gt;50,15-(INT(bymonth_sum_precip!N24/50)-1)*2,15)*(MAX(IF(bymonth_average_ventilation!$R24&gt;bymonth_average_ventilation!N24,1-bymonth_average_ventilation!N24/bymonth_average_ventilation!$R24,1),0.5)))</f>
        <v>10.856403949407474</v>
      </c>
      <c r="O24" s="4" t="s">
        <v>1577</v>
      </c>
      <c r="P24" s="14">
        <v>0</v>
      </c>
      <c r="Q24" s="1">
        <v>4</v>
      </c>
      <c r="R24" s="18">
        <f t="shared" si="0"/>
        <v>128.55933880199009</v>
      </c>
    </row>
    <row r="25" spans="1:18" x14ac:dyDescent="0.25">
      <c r="A25">
        <v>21</v>
      </c>
      <c r="B25" t="s">
        <v>286</v>
      </c>
      <c r="C25" s="17">
        <f>MAX(4,IF(bymonth_sum_precip!C25&gt;50,15-(INT(bymonth_sum_precip!C25/50)-1)*2,15)*(MAX(IF(bymonth_average_ventilation!$R25&gt;bymonth_average_ventilation!C25,1-bymonth_average_ventilation!C25/bymonth_average_ventilation!$R25,1),0.5)))</f>
        <v>8.8811316581887585</v>
      </c>
      <c r="D25" s="17">
        <f>MAX(4,IF(bymonth_sum_precip!D25&gt;50,15-(INT(bymonth_sum_precip!D25/50)-1)*2,15)*(MAX(IF(bymonth_average_ventilation!$R25&gt;bymonth_average_ventilation!D25,1-bymonth_average_ventilation!D25/bymonth_average_ventilation!$R25,1),0.5)))</f>
        <v>7.5</v>
      </c>
      <c r="E25" s="17">
        <f>MAX(4,IF(bymonth_sum_precip!E25&gt;50,15-(INT(bymonth_sum_precip!E25/50)-1)*2,15)*(MAX(IF(bymonth_average_ventilation!$R25&gt;bymonth_average_ventilation!E25,1-bymonth_average_ventilation!E25/bymonth_average_ventilation!$R25,1),0.5)))</f>
        <v>15</v>
      </c>
      <c r="F25" s="17">
        <f>MAX(4,IF(bymonth_sum_precip!F25&gt;50,15-(INT(bymonth_sum_precip!F25/50)-1)*2,15)*(MAX(IF(bymonth_average_ventilation!$R25&gt;bymonth_average_ventilation!F25,1-bymonth_average_ventilation!F25/bymonth_average_ventilation!$R25,1),0.5)))</f>
        <v>15</v>
      </c>
      <c r="G25" s="17">
        <f>MAX(4,IF(bymonth_sum_precip!G25&gt;50,15-(INT(bymonth_sum_precip!G25/50)-1)*2,15)*(MAX(IF(bymonth_average_ventilation!$R25&gt;bymonth_average_ventilation!G25,1-bymonth_average_ventilation!G25/bymonth_average_ventilation!$R25,1),0.5)))</f>
        <v>15</v>
      </c>
      <c r="H25" s="17">
        <f>MAX(4,IF(bymonth_sum_precip!H25&gt;50,15-(INT(bymonth_sum_precip!H25/50)-1)*2,15)*(MAX(IF(bymonth_average_ventilation!$R25&gt;bymonth_average_ventilation!H25,1-bymonth_average_ventilation!H25/bymonth_average_ventilation!$R25,1),0.5)))</f>
        <v>15</v>
      </c>
      <c r="I25" s="17">
        <f>MAX(4,IF(bymonth_sum_precip!I25&gt;50,15-(INT(bymonth_sum_precip!I25/50)-1)*2,15)*(MAX(IF(bymonth_average_ventilation!$R25&gt;bymonth_average_ventilation!I25,1-bymonth_average_ventilation!I25/bymonth_average_ventilation!$R25,1),0.5)))</f>
        <v>11</v>
      </c>
      <c r="J25" s="17">
        <f>MAX(4,IF(bymonth_sum_precip!J25&gt;50,15-(INT(bymonth_sum_precip!J25/50)-1)*2,15)*(MAX(IF(bymonth_average_ventilation!$R25&gt;bymonth_average_ventilation!J25,1-bymonth_average_ventilation!J25/bymonth_average_ventilation!$R25,1),0.5)))</f>
        <v>7.5</v>
      </c>
      <c r="K25" s="17">
        <f>MAX(4,IF(bymonth_sum_precip!K25&gt;50,15-(INT(bymonth_sum_precip!K25/50)-1)*2,15)*(MAX(IF(bymonth_average_ventilation!$R25&gt;bymonth_average_ventilation!K25,1-bymonth_average_ventilation!K25/bymonth_average_ventilation!$R25,1),0.5)))</f>
        <v>6.5</v>
      </c>
      <c r="L25" s="17">
        <f>MAX(4,IF(bymonth_sum_precip!L25&gt;50,15-(INT(bymonth_sum_precip!L25/50)-1)*2,15)*(MAX(IF(bymonth_average_ventilation!$R25&gt;bymonth_average_ventilation!L25,1-bymonth_average_ventilation!L25/bymonth_average_ventilation!$R25,1),0.5)))</f>
        <v>7.5</v>
      </c>
      <c r="M25" s="17">
        <f>MAX(4,IF(bymonth_sum_precip!M25&gt;50,15-(INT(bymonth_sum_precip!M25/50)-1)*2,15)*(MAX(IF(bymonth_average_ventilation!$R25&gt;bymonth_average_ventilation!M25,1-bymonth_average_ventilation!M25/bymonth_average_ventilation!$R25,1),0.5)))</f>
        <v>7.6412041209213104</v>
      </c>
      <c r="N25" s="17">
        <f>MAX(4,IF(bymonth_sum_precip!N25&gt;50,15-(INT(bymonth_sum_precip!N25/50)-1)*2,15)*(MAX(IF(bymonth_average_ventilation!$R25&gt;bymonth_average_ventilation!N25,1-bymonth_average_ventilation!N25/bymonth_average_ventilation!$R25,1),0.5)))</f>
        <v>10.509105103045982</v>
      </c>
      <c r="O25" s="4" t="s">
        <v>1578</v>
      </c>
      <c r="P25" s="14">
        <v>0</v>
      </c>
      <c r="Q25" s="1">
        <v>4</v>
      </c>
      <c r="R25" s="18">
        <f t="shared" si="0"/>
        <v>127.03144088215606</v>
      </c>
    </row>
    <row r="26" spans="1:18" x14ac:dyDescent="0.25">
      <c r="A26">
        <v>22</v>
      </c>
      <c r="B26" t="s">
        <v>287</v>
      </c>
      <c r="C26" s="17">
        <f>MAX(4,IF(bymonth_sum_precip!C26&gt;50,15-(INT(bymonth_sum_precip!C26/50)-1)*2,15)*(MAX(IF(bymonth_average_ventilation!$R26&gt;bymonth_average_ventilation!C26,1-bymonth_average_ventilation!C26/bymonth_average_ventilation!$R26,1),0.5)))</f>
        <v>7.5</v>
      </c>
      <c r="D26" s="17">
        <f>MAX(4,IF(bymonth_sum_precip!D26&gt;50,15-(INT(bymonth_sum_precip!D26/50)-1)*2,15)*(MAX(IF(bymonth_average_ventilation!$R26&gt;bymonth_average_ventilation!D26,1-bymonth_average_ventilation!D26/bymonth_average_ventilation!$R26,1),0.5)))</f>
        <v>7.5</v>
      </c>
      <c r="E26" s="17">
        <f>MAX(4,IF(bymonth_sum_precip!E26&gt;50,15-(INT(bymonth_sum_precip!E26/50)-1)*2,15)*(MAX(IF(bymonth_average_ventilation!$R26&gt;bymonth_average_ventilation!E26,1-bymonth_average_ventilation!E26/bymonth_average_ventilation!$R26,1),0.5)))</f>
        <v>15</v>
      </c>
      <c r="F26" s="17">
        <f>MAX(4,IF(bymonth_sum_precip!F26&gt;50,15-(INT(bymonth_sum_precip!F26/50)-1)*2,15)*(MAX(IF(bymonth_average_ventilation!$R26&gt;bymonth_average_ventilation!F26,1-bymonth_average_ventilation!F26/bymonth_average_ventilation!$R26,1),0.5)))</f>
        <v>15</v>
      </c>
      <c r="G26" s="17">
        <f>MAX(4,IF(bymonth_sum_precip!G26&gt;50,15-(INT(bymonth_sum_precip!G26/50)-1)*2,15)*(MAX(IF(bymonth_average_ventilation!$R26&gt;bymonth_average_ventilation!G26,1-bymonth_average_ventilation!G26/bymonth_average_ventilation!$R26,1),0.5)))</f>
        <v>15</v>
      </c>
      <c r="H26" s="17">
        <f>MAX(4,IF(bymonth_sum_precip!H26&gt;50,15-(INT(bymonth_sum_precip!H26/50)-1)*2,15)*(MAX(IF(bymonth_average_ventilation!$R26&gt;bymonth_average_ventilation!H26,1-bymonth_average_ventilation!H26/bymonth_average_ventilation!$R26,1),0.5)))</f>
        <v>15</v>
      </c>
      <c r="I26" s="17">
        <f>MAX(4,IF(bymonth_sum_precip!I26&gt;50,15-(INT(bymonth_sum_precip!I26/50)-1)*2,15)*(MAX(IF(bymonth_average_ventilation!$R26&gt;bymonth_average_ventilation!I26,1-bymonth_average_ventilation!I26/bymonth_average_ventilation!$R26,1),0.5)))</f>
        <v>9</v>
      </c>
      <c r="J26" s="17">
        <f>MAX(4,IF(bymonth_sum_precip!J26&gt;50,15-(INT(bymonth_sum_precip!J26/50)-1)*2,15)*(MAX(IF(bymonth_average_ventilation!$R26&gt;bymonth_average_ventilation!J26,1-bymonth_average_ventilation!J26/bymonth_average_ventilation!$R26,1),0.5)))</f>
        <v>4</v>
      </c>
      <c r="K26" s="17">
        <f>MAX(4,IF(bymonth_sum_precip!K26&gt;50,15-(INT(bymonth_sum_precip!K26/50)-1)*2,15)*(MAX(IF(bymonth_average_ventilation!$R26&gt;bymonth_average_ventilation!K26,1-bymonth_average_ventilation!K26/bymonth_average_ventilation!$R26,1),0.5)))</f>
        <v>5.5</v>
      </c>
      <c r="L26" s="17">
        <f>MAX(4,IF(bymonth_sum_precip!L26&gt;50,15-(INT(bymonth_sum_precip!L26/50)-1)*2,15)*(MAX(IF(bymonth_average_ventilation!$R26&gt;bymonth_average_ventilation!L26,1-bymonth_average_ventilation!L26/bymonth_average_ventilation!$R26,1),0.5)))</f>
        <v>7.5</v>
      </c>
      <c r="M26" s="17">
        <f>MAX(4,IF(bymonth_sum_precip!M26&gt;50,15-(INT(bymonth_sum_precip!M26/50)-1)*2,15)*(MAX(IF(bymonth_average_ventilation!$R26&gt;bymonth_average_ventilation!M26,1-bymonth_average_ventilation!M26/bymonth_average_ventilation!$R26,1),0.5)))</f>
        <v>7.855878791031242</v>
      </c>
      <c r="N26" s="17">
        <f>MAX(4,IF(bymonth_sum_precip!N26&gt;50,15-(INT(bymonth_sum_precip!N26/50)-1)*2,15)*(MAX(IF(bymonth_average_ventilation!$R26&gt;bymonth_average_ventilation!N26,1-bymonth_average_ventilation!N26/bymonth_average_ventilation!$R26,1),0.5)))</f>
        <v>8.6326136609538295</v>
      </c>
      <c r="O26" s="4" t="s">
        <v>1579</v>
      </c>
      <c r="P26" s="14">
        <v>0</v>
      </c>
      <c r="Q26" s="1">
        <v>2</v>
      </c>
      <c r="R26" s="18">
        <f t="shared" si="0"/>
        <v>117.48849245198508</v>
      </c>
    </row>
    <row r="27" spans="1:18" x14ac:dyDescent="0.25">
      <c r="A27">
        <v>23</v>
      </c>
      <c r="B27" t="s">
        <v>288</v>
      </c>
      <c r="C27" s="17">
        <f>MAX(4,IF(bymonth_sum_precip!C27&gt;50,15-(INT(bymonth_sum_precip!C27/50)-1)*2,15)*(MAX(IF(bymonth_average_ventilation!$R27&gt;bymonth_average_ventilation!C27,1-bymonth_average_ventilation!C27/bymonth_average_ventilation!$R27,1),0.5)))</f>
        <v>9.201552490590247</v>
      </c>
      <c r="D27" s="17">
        <f>MAX(4,IF(bymonth_sum_precip!D27&gt;50,15-(INT(bymonth_sum_precip!D27/50)-1)*2,15)*(MAX(IF(bymonth_average_ventilation!$R27&gt;bymonth_average_ventilation!D27,1-bymonth_average_ventilation!D27/bymonth_average_ventilation!$R27,1),0.5)))</f>
        <v>8.0187347577810151</v>
      </c>
      <c r="E27" s="17">
        <f>MAX(4,IF(bymonth_sum_precip!E27&gt;50,15-(INT(bymonth_sum_precip!E27/50)-1)*2,15)*(MAX(IF(bymonth_average_ventilation!$R27&gt;bymonth_average_ventilation!E27,1-bymonth_average_ventilation!E27/bymonth_average_ventilation!$R27,1),0.5)))</f>
        <v>15</v>
      </c>
      <c r="F27" s="17">
        <f>MAX(4,IF(bymonth_sum_precip!F27&gt;50,15-(INT(bymonth_sum_precip!F27/50)-1)*2,15)*(MAX(IF(bymonth_average_ventilation!$R27&gt;bymonth_average_ventilation!F27,1-bymonth_average_ventilation!F27/bymonth_average_ventilation!$R27,1),0.5)))</f>
        <v>15</v>
      </c>
      <c r="G27" s="17">
        <f>MAX(4,IF(bymonth_sum_precip!G27&gt;50,15-(INT(bymonth_sum_precip!G27/50)-1)*2,15)*(MAX(IF(bymonth_average_ventilation!$R27&gt;bymonth_average_ventilation!G27,1-bymonth_average_ventilation!G27/bymonth_average_ventilation!$R27,1),0.5)))</f>
        <v>15</v>
      </c>
      <c r="H27" s="17">
        <f>MAX(4,IF(bymonth_sum_precip!H27&gt;50,15-(INT(bymonth_sum_precip!H27/50)-1)*2,15)*(MAX(IF(bymonth_average_ventilation!$R27&gt;bymonth_average_ventilation!H27,1-bymonth_average_ventilation!H27/bymonth_average_ventilation!$R27,1),0.5)))</f>
        <v>11</v>
      </c>
      <c r="I27" s="17">
        <f>MAX(4,IF(bymonth_sum_precip!I27&gt;50,15-(INT(bymonth_sum_precip!I27/50)-1)*2,15)*(MAX(IF(bymonth_average_ventilation!$R27&gt;bymonth_average_ventilation!I27,1-bymonth_average_ventilation!I27/bymonth_average_ventilation!$R27,1),0.5)))</f>
        <v>4</v>
      </c>
      <c r="J27" s="17">
        <f>MAX(4,IF(bymonth_sum_precip!J27&gt;50,15-(INT(bymonth_sum_precip!J27/50)-1)*2,15)*(MAX(IF(bymonth_average_ventilation!$R27&gt;bymonth_average_ventilation!J27,1-bymonth_average_ventilation!J27/bymonth_average_ventilation!$R27,1),0.5)))</f>
        <v>11</v>
      </c>
      <c r="K27" s="17">
        <f>MAX(4,IF(bymonth_sum_precip!K27&gt;50,15-(INT(bymonth_sum_precip!K27/50)-1)*2,15)*(MAX(IF(bymonth_average_ventilation!$R27&gt;bymonth_average_ventilation!K27,1-bymonth_average_ventilation!K27/bymonth_average_ventilation!$R27,1),0.5)))</f>
        <v>6.5</v>
      </c>
      <c r="L27" s="17">
        <f>MAX(4,IF(bymonth_sum_precip!L27&gt;50,15-(INT(bymonth_sum_precip!L27/50)-1)*2,15)*(MAX(IF(bymonth_average_ventilation!$R27&gt;bymonth_average_ventilation!L27,1-bymonth_average_ventilation!L27/bymonth_average_ventilation!$R27,1),0.5)))</f>
        <v>7.5</v>
      </c>
      <c r="M27" s="17">
        <f>MAX(4,IF(bymonth_sum_precip!M27&gt;50,15-(INT(bymonth_sum_precip!M27/50)-1)*2,15)*(MAX(IF(bymonth_average_ventilation!$R27&gt;bymonth_average_ventilation!M27,1-bymonth_average_ventilation!M27/bymonth_average_ventilation!$R27,1),0.5)))</f>
        <v>7.8408549309656275</v>
      </c>
      <c r="N27" s="17">
        <f>MAX(4,IF(bymonth_sum_precip!N27&gt;50,15-(INT(bymonth_sum_precip!N27/50)-1)*2,15)*(MAX(IF(bymonth_average_ventilation!$R27&gt;bymonth_average_ventilation!N27,1-bymonth_average_ventilation!N27/bymonth_average_ventilation!$R27,1),0.5)))</f>
        <v>8.6493076085973346</v>
      </c>
      <c r="O27" s="4" t="s">
        <v>1579</v>
      </c>
      <c r="P27" s="14">
        <v>0</v>
      </c>
      <c r="Q27" s="1">
        <v>2</v>
      </c>
      <c r="R27" s="18">
        <f t="shared" si="0"/>
        <v>118.71044978793424</v>
      </c>
    </row>
    <row r="28" spans="1:18" x14ac:dyDescent="0.25">
      <c r="A28">
        <v>24</v>
      </c>
      <c r="B28" t="s">
        <v>289</v>
      </c>
      <c r="C28" s="17">
        <f>MAX(4,IF(bymonth_sum_precip!C28&gt;50,15-(INT(bymonth_sum_precip!C28/50)-1)*2,15)*(MAX(IF(bymonth_average_ventilation!$R28&gt;bymonth_average_ventilation!C28,1-bymonth_average_ventilation!C28/bymonth_average_ventilation!$R28,1),0.5)))</f>
        <v>9.2466786974402293</v>
      </c>
      <c r="D28" s="17">
        <f>MAX(4,IF(bymonth_sum_precip!D28&gt;50,15-(INT(bymonth_sum_precip!D28/50)-1)*2,15)*(MAX(IF(bymonth_average_ventilation!$R28&gt;bymonth_average_ventilation!D28,1-bymonth_average_ventilation!D28/bymonth_average_ventilation!$R28,1),0.5)))</f>
        <v>7.5</v>
      </c>
      <c r="E28" s="17">
        <f>MAX(4,IF(bymonth_sum_precip!E28&gt;50,15-(INT(bymonth_sum_precip!E28/50)-1)*2,15)*(MAX(IF(bymonth_average_ventilation!$R28&gt;bymonth_average_ventilation!E28,1-bymonth_average_ventilation!E28/bymonth_average_ventilation!$R28,1),0.5)))</f>
        <v>15</v>
      </c>
      <c r="F28" s="17">
        <f>MAX(4,IF(bymonth_sum_precip!F28&gt;50,15-(INT(bymonth_sum_precip!F28/50)-1)*2,15)*(MAX(IF(bymonth_average_ventilation!$R28&gt;bymonth_average_ventilation!F28,1-bymonth_average_ventilation!F28/bymonth_average_ventilation!$R28,1),0.5)))</f>
        <v>15</v>
      </c>
      <c r="G28" s="17">
        <f>MAX(4,IF(bymonth_sum_precip!G28&gt;50,15-(INT(bymonth_sum_precip!G28/50)-1)*2,15)*(MAX(IF(bymonth_average_ventilation!$R28&gt;bymonth_average_ventilation!G28,1-bymonth_average_ventilation!G28/bymonth_average_ventilation!$R28,1),0.5)))</f>
        <v>15</v>
      </c>
      <c r="H28" s="17">
        <f>MAX(4,IF(bymonth_sum_precip!H28&gt;50,15-(INT(bymonth_sum_precip!H28/50)-1)*2,15)*(MAX(IF(bymonth_average_ventilation!$R28&gt;bymonth_average_ventilation!H28,1-bymonth_average_ventilation!H28/bymonth_average_ventilation!$R28,1),0.5)))</f>
        <v>15</v>
      </c>
      <c r="I28" s="17">
        <f>MAX(4,IF(bymonth_sum_precip!I28&gt;50,15-(INT(bymonth_sum_precip!I28/50)-1)*2,15)*(MAX(IF(bymonth_average_ventilation!$R28&gt;bymonth_average_ventilation!I28,1-bymonth_average_ventilation!I28/bymonth_average_ventilation!$R28,1),0.5)))</f>
        <v>11</v>
      </c>
      <c r="J28" s="17">
        <f>MAX(4,IF(bymonth_sum_precip!J28&gt;50,15-(INT(bymonth_sum_precip!J28/50)-1)*2,15)*(MAX(IF(bymonth_average_ventilation!$R28&gt;bymonth_average_ventilation!J28,1-bymonth_average_ventilation!J28/bymonth_average_ventilation!$R28,1),0.5)))</f>
        <v>7.5</v>
      </c>
      <c r="K28" s="17">
        <f>MAX(4,IF(bymonth_sum_precip!K28&gt;50,15-(INT(bymonth_sum_precip!K28/50)-1)*2,15)*(MAX(IF(bymonth_average_ventilation!$R28&gt;bymonth_average_ventilation!K28,1-bymonth_average_ventilation!K28/bymonth_average_ventilation!$R28,1),0.5)))</f>
        <v>7.5</v>
      </c>
      <c r="L28" s="17">
        <f>MAX(4,IF(bymonth_sum_precip!L28&gt;50,15-(INT(bymonth_sum_precip!L28/50)-1)*2,15)*(MAX(IF(bymonth_average_ventilation!$R28&gt;bymonth_average_ventilation!L28,1-bymonth_average_ventilation!L28/bymonth_average_ventilation!$R28,1),0.5)))</f>
        <v>7.9359739207207758</v>
      </c>
      <c r="M28" s="17">
        <f>MAX(4,IF(bymonth_sum_precip!M28&gt;50,15-(INT(bymonth_sum_precip!M28/50)-1)*2,15)*(MAX(IF(bymonth_average_ventilation!$R28&gt;bymonth_average_ventilation!M28,1-bymonth_average_ventilation!M28/bymonth_average_ventilation!$R28,1),0.5)))</f>
        <v>9.4843260944658603</v>
      </c>
      <c r="N28" s="17">
        <f>MAX(4,IF(bymonth_sum_precip!N28&gt;50,15-(INT(bymonth_sum_precip!N28/50)-1)*2,15)*(MAX(IF(bymonth_average_ventilation!$R28&gt;bymonth_average_ventilation!N28,1-bymonth_average_ventilation!N28/bymonth_average_ventilation!$R28,1),0.5)))</f>
        <v>10.589534782246508</v>
      </c>
      <c r="O28" s="4" t="s">
        <v>1580</v>
      </c>
      <c r="P28" s="14">
        <v>0</v>
      </c>
      <c r="Q28" s="1">
        <v>4</v>
      </c>
      <c r="R28" s="18">
        <f t="shared" si="0"/>
        <v>130.75651349487336</v>
      </c>
    </row>
    <row r="29" spans="1:18" x14ac:dyDescent="0.25">
      <c r="A29">
        <v>25</v>
      </c>
      <c r="B29" t="s">
        <v>90</v>
      </c>
      <c r="C29" s="17">
        <f>MAX(4,IF(bymonth_sum_precip!C29&gt;50,15-(INT(bymonth_sum_precip!C29/50)-1)*2,15)*(MAX(IF(bymonth_average_ventilation!$R29&gt;bymonth_average_ventilation!C29,1-bymonth_average_ventilation!C29/bymonth_average_ventilation!$R29,1),0.5)))</f>
        <v>7.5057476747798813</v>
      </c>
      <c r="D29" s="17">
        <f>MAX(4,IF(bymonth_sum_precip!D29&gt;50,15-(INT(bymonth_sum_precip!D29/50)-1)*2,15)*(MAX(IF(bymonth_average_ventilation!$R29&gt;bymonth_average_ventilation!D29,1-bymonth_average_ventilation!D29/bymonth_average_ventilation!$R29,1),0.5)))</f>
        <v>7.5</v>
      </c>
      <c r="E29" s="17">
        <f>MAX(4,IF(bymonth_sum_precip!E29&gt;50,15-(INT(bymonth_sum_precip!E29/50)-1)*2,15)*(MAX(IF(bymonth_average_ventilation!$R29&gt;bymonth_average_ventilation!E29,1-bymonth_average_ventilation!E29/bymonth_average_ventilation!$R29,1),0.5)))</f>
        <v>15</v>
      </c>
      <c r="F29" s="17">
        <f>MAX(4,IF(bymonth_sum_precip!F29&gt;50,15-(INT(bymonth_sum_precip!F29/50)-1)*2,15)*(MAX(IF(bymonth_average_ventilation!$R29&gt;bymonth_average_ventilation!F29,1-bymonth_average_ventilation!F29/bymonth_average_ventilation!$R29,1),0.5)))</f>
        <v>15</v>
      </c>
      <c r="G29" s="17">
        <f>MAX(4,IF(bymonth_sum_precip!G29&gt;50,15-(INT(bymonth_sum_precip!G29/50)-1)*2,15)*(MAX(IF(bymonth_average_ventilation!$R29&gt;bymonth_average_ventilation!G29,1-bymonth_average_ventilation!G29/bymonth_average_ventilation!$R29,1),0.5)))</f>
        <v>15</v>
      </c>
      <c r="H29" s="17">
        <f>MAX(4,IF(bymonth_sum_precip!H29&gt;50,15-(INT(bymonth_sum_precip!H29/50)-1)*2,15)*(MAX(IF(bymonth_average_ventilation!$R29&gt;bymonth_average_ventilation!H29,1-bymonth_average_ventilation!H29/bymonth_average_ventilation!$R29,1),0.5)))</f>
        <v>15</v>
      </c>
      <c r="I29" s="17">
        <f>MAX(4,IF(bymonth_sum_precip!I29&gt;50,15-(INT(bymonth_sum_precip!I29/50)-1)*2,15)*(MAX(IF(bymonth_average_ventilation!$R29&gt;bymonth_average_ventilation!I29,1-bymonth_average_ventilation!I29/bymonth_average_ventilation!$R29,1),0.5)))</f>
        <v>9</v>
      </c>
      <c r="J29" s="17">
        <f>MAX(4,IF(bymonth_sum_precip!J29&gt;50,15-(INT(bymonth_sum_precip!J29/50)-1)*2,15)*(MAX(IF(bymonth_average_ventilation!$R29&gt;bymonth_average_ventilation!J29,1-bymonth_average_ventilation!J29/bymonth_average_ventilation!$R29,1),0.5)))</f>
        <v>11</v>
      </c>
      <c r="K29" s="17">
        <f>MAX(4,IF(bymonth_sum_precip!K29&gt;50,15-(INT(bymonth_sum_precip!K29/50)-1)*2,15)*(MAX(IF(bymonth_average_ventilation!$R29&gt;bymonth_average_ventilation!K29,1-bymonth_average_ventilation!K29/bymonth_average_ventilation!$R29,1),0.5)))</f>
        <v>7.5</v>
      </c>
      <c r="L29" s="17">
        <f>MAX(4,IF(bymonth_sum_precip!L29&gt;50,15-(INT(bymonth_sum_precip!L29/50)-1)*2,15)*(MAX(IF(bymonth_average_ventilation!$R29&gt;bymonth_average_ventilation!L29,1-bymonth_average_ventilation!L29/bymonth_average_ventilation!$R29,1),0.5)))</f>
        <v>7.7384074236642935</v>
      </c>
      <c r="M29" s="17">
        <f>MAX(4,IF(bymonth_sum_precip!M29&gt;50,15-(INT(bymonth_sum_precip!M29/50)-1)*2,15)*(MAX(IF(bymonth_average_ventilation!$R29&gt;bymonth_average_ventilation!M29,1-bymonth_average_ventilation!M29/bymonth_average_ventilation!$R29,1),0.5)))</f>
        <v>7.5</v>
      </c>
      <c r="N29" s="17">
        <f>MAX(4,IF(bymonth_sum_precip!N29&gt;50,15-(INT(bymonth_sum_precip!N29/50)-1)*2,15)*(MAX(IF(bymonth_average_ventilation!$R29&gt;bymonth_average_ventilation!N29,1-bymonth_average_ventilation!N29/bymonth_average_ventilation!$R29,1),0.5)))</f>
        <v>7.5</v>
      </c>
      <c r="O29" s="4" t="s">
        <v>1581</v>
      </c>
      <c r="P29" s="14">
        <v>0</v>
      </c>
      <c r="Q29" s="1">
        <v>5</v>
      </c>
      <c r="R29" s="18">
        <f t="shared" si="0"/>
        <v>125.24415509844418</v>
      </c>
    </row>
    <row r="30" spans="1:18" x14ac:dyDescent="0.25">
      <c r="A30">
        <v>26</v>
      </c>
      <c r="B30" t="s">
        <v>106</v>
      </c>
      <c r="C30" s="17">
        <f>MAX(4,IF(bymonth_sum_precip!C30&gt;50,15-(INT(bymonth_sum_precip!C30/50)-1)*2,15)*(MAX(IF(bymonth_average_ventilation!$R30&gt;bymonth_average_ventilation!C30,1-bymonth_average_ventilation!C30/bymonth_average_ventilation!$R30,1),0.5)))</f>
        <v>8.2519924818234784</v>
      </c>
      <c r="D30" s="17">
        <f>MAX(4,IF(bymonth_sum_precip!D30&gt;50,15-(INT(bymonth_sum_precip!D30/50)-1)*2,15)*(MAX(IF(bymonth_average_ventilation!$R30&gt;bymonth_average_ventilation!D30,1-bymonth_average_ventilation!D30/bymonth_average_ventilation!$R30,1),0.5)))</f>
        <v>7.5</v>
      </c>
      <c r="E30" s="17">
        <f>MAX(4,IF(bymonth_sum_precip!E30&gt;50,15-(INT(bymonth_sum_precip!E30/50)-1)*2,15)*(MAX(IF(bymonth_average_ventilation!$R30&gt;bymonth_average_ventilation!E30,1-bymonth_average_ventilation!E30/bymonth_average_ventilation!$R30,1),0.5)))</f>
        <v>7.5</v>
      </c>
      <c r="F30" s="17">
        <f>MAX(4,IF(bymonth_sum_precip!F30&gt;50,15-(INT(bymonth_sum_precip!F30/50)-1)*2,15)*(MAX(IF(bymonth_average_ventilation!$R30&gt;bymonth_average_ventilation!F30,1-bymonth_average_ventilation!F30/bymonth_average_ventilation!$R30,1),0.5)))</f>
        <v>7.5</v>
      </c>
      <c r="G30" s="17">
        <f>MAX(4,IF(bymonth_sum_precip!G30&gt;50,15-(INT(bymonth_sum_precip!G30/50)-1)*2,15)*(MAX(IF(bymonth_average_ventilation!$R30&gt;bymonth_average_ventilation!G30,1-bymonth_average_ventilation!G30/bymonth_average_ventilation!$R30,1),0.5)))</f>
        <v>15</v>
      </c>
      <c r="H30" s="17">
        <f>MAX(4,IF(bymonth_sum_precip!H30&gt;50,15-(INT(bymonth_sum_precip!H30/50)-1)*2,15)*(MAX(IF(bymonth_average_ventilation!$R30&gt;bymonth_average_ventilation!H30,1-bymonth_average_ventilation!H30/bymonth_average_ventilation!$R30,1),0.5)))</f>
        <v>11</v>
      </c>
      <c r="I30" s="17">
        <f>MAX(4,IF(bymonth_sum_precip!I30&gt;50,15-(INT(bymonth_sum_precip!I30/50)-1)*2,15)*(MAX(IF(bymonth_average_ventilation!$R30&gt;bymonth_average_ventilation!I30,1-bymonth_average_ventilation!I30/bymonth_average_ventilation!$R30,1),0.5)))</f>
        <v>9</v>
      </c>
      <c r="J30" s="17">
        <f>MAX(4,IF(bymonth_sum_precip!J30&gt;50,15-(INT(bymonth_sum_precip!J30/50)-1)*2,15)*(MAX(IF(bymonth_average_ventilation!$R30&gt;bymonth_average_ventilation!J30,1-bymonth_average_ventilation!J30/bymonth_average_ventilation!$R30,1),0.5)))</f>
        <v>5</v>
      </c>
      <c r="K30" s="17">
        <f>MAX(4,IF(bymonth_sum_precip!K30&gt;50,15-(INT(bymonth_sum_precip!K30/50)-1)*2,15)*(MAX(IF(bymonth_average_ventilation!$R30&gt;bymonth_average_ventilation!K30,1-bymonth_average_ventilation!K30/bymonth_average_ventilation!$R30,1),0.5)))</f>
        <v>7.5</v>
      </c>
      <c r="L30" s="17">
        <f>MAX(4,IF(bymonth_sum_precip!L30&gt;50,15-(INT(bymonth_sum_precip!L30/50)-1)*2,15)*(MAX(IF(bymonth_average_ventilation!$R30&gt;bymonth_average_ventilation!L30,1-bymonth_average_ventilation!L30/bymonth_average_ventilation!$R30,1),0.5)))</f>
        <v>7.5071264874971657</v>
      </c>
      <c r="M30" s="17">
        <f>MAX(4,IF(bymonth_sum_precip!M30&gt;50,15-(INT(bymonth_sum_precip!M30/50)-1)*2,15)*(MAX(IF(bymonth_average_ventilation!$R30&gt;bymonth_average_ventilation!M30,1-bymonth_average_ventilation!M30/bymonth_average_ventilation!$R30,1),0.5)))</f>
        <v>7.5</v>
      </c>
      <c r="N30" s="17">
        <f>MAX(4,IF(bymonth_sum_precip!N30&gt;50,15-(INT(bymonth_sum_precip!N30/50)-1)*2,15)*(MAX(IF(bymonth_average_ventilation!$R30&gt;bymonth_average_ventilation!N30,1-bymonth_average_ventilation!N30/bymonth_average_ventilation!$R30,1),0.5)))</f>
        <v>7.5</v>
      </c>
      <c r="O30" s="4" t="s">
        <v>1581</v>
      </c>
      <c r="P30" s="14">
        <v>1</v>
      </c>
      <c r="Q30" s="1">
        <v>5</v>
      </c>
      <c r="R30" s="18">
        <f t="shared" si="0"/>
        <v>100.75911896932064</v>
      </c>
    </row>
    <row r="31" spans="1:18" x14ac:dyDescent="0.25">
      <c r="A31">
        <v>27</v>
      </c>
      <c r="B31" t="s">
        <v>290</v>
      </c>
      <c r="C31" s="17">
        <f>MAX(4,IF(bymonth_sum_precip!C31&gt;50,15-(INT(bymonth_sum_precip!C31/50)-1)*2,15)*(MAX(IF(bymonth_average_ventilation!$R31&gt;bymonth_average_ventilation!C31,1-bymonth_average_ventilation!C31/bymonth_average_ventilation!$R31,1),0.5)))</f>
        <v>7.5</v>
      </c>
      <c r="D31" s="17">
        <f>MAX(4,IF(bymonth_sum_precip!D31&gt;50,15-(INT(bymonth_sum_precip!D31/50)-1)*2,15)*(MAX(IF(bymonth_average_ventilation!$R31&gt;bymonth_average_ventilation!D31,1-bymonth_average_ventilation!D31/bymonth_average_ventilation!$R31,1),0.5)))</f>
        <v>7.5</v>
      </c>
      <c r="E31" s="17">
        <f>MAX(4,IF(bymonth_sum_precip!E31&gt;50,15-(INT(bymonth_sum_precip!E31/50)-1)*2,15)*(MAX(IF(bymonth_average_ventilation!$R31&gt;bymonth_average_ventilation!E31,1-bymonth_average_ventilation!E31/bymonth_average_ventilation!$R31,1),0.5)))</f>
        <v>7.5</v>
      </c>
      <c r="F31" s="17">
        <f>MAX(4,IF(bymonth_sum_precip!F31&gt;50,15-(INT(bymonth_sum_precip!F31/50)-1)*2,15)*(MAX(IF(bymonth_average_ventilation!$R31&gt;bymonth_average_ventilation!F31,1-bymonth_average_ventilation!F31/bymonth_average_ventilation!$R31,1),0.5)))</f>
        <v>15</v>
      </c>
      <c r="G31" s="17">
        <f>MAX(4,IF(bymonth_sum_precip!G31&gt;50,15-(INT(bymonth_sum_precip!G31/50)-1)*2,15)*(MAX(IF(bymonth_average_ventilation!$R31&gt;bymonth_average_ventilation!G31,1-bymonth_average_ventilation!G31/bymonth_average_ventilation!$R31,1),0.5)))</f>
        <v>15</v>
      </c>
      <c r="H31" s="17">
        <f>MAX(4,IF(bymonth_sum_precip!H31&gt;50,15-(INT(bymonth_sum_precip!H31/50)-1)*2,15)*(MAX(IF(bymonth_average_ventilation!$R31&gt;bymonth_average_ventilation!H31,1-bymonth_average_ventilation!H31/bymonth_average_ventilation!$R31,1),0.5)))</f>
        <v>15</v>
      </c>
      <c r="I31" s="17">
        <f>MAX(4,IF(bymonth_sum_precip!I31&gt;50,15-(INT(bymonth_sum_precip!I31/50)-1)*2,15)*(MAX(IF(bymonth_average_ventilation!$R31&gt;bymonth_average_ventilation!I31,1-bymonth_average_ventilation!I31/bymonth_average_ventilation!$R31,1),0.5)))</f>
        <v>7</v>
      </c>
      <c r="J31" s="17">
        <f>MAX(4,IF(bymonth_sum_precip!J31&gt;50,15-(INT(bymonth_sum_precip!J31/50)-1)*2,15)*(MAX(IF(bymonth_average_ventilation!$R31&gt;bymonth_average_ventilation!J31,1-bymonth_average_ventilation!J31/bymonth_average_ventilation!$R31,1),0.5)))</f>
        <v>5</v>
      </c>
      <c r="K31" s="17">
        <f>MAX(4,IF(bymonth_sum_precip!K31&gt;50,15-(INT(bymonth_sum_precip!K31/50)-1)*2,15)*(MAX(IF(bymonth_average_ventilation!$R31&gt;bymonth_average_ventilation!K31,1-bymonth_average_ventilation!K31/bymonth_average_ventilation!$R31,1),0.5)))</f>
        <v>7.5</v>
      </c>
      <c r="L31" s="17">
        <f>MAX(4,IF(bymonth_sum_precip!L31&gt;50,15-(INT(bymonth_sum_precip!L31/50)-1)*2,15)*(MAX(IF(bymonth_average_ventilation!$R31&gt;bymonth_average_ventilation!L31,1-bymonth_average_ventilation!L31/bymonth_average_ventilation!$R31,1),0.5)))</f>
        <v>8.2667148826710086</v>
      </c>
      <c r="M31" s="17">
        <f>MAX(4,IF(bymonth_sum_precip!M31&gt;50,15-(INT(bymonth_sum_precip!M31/50)-1)*2,15)*(MAX(IF(bymonth_average_ventilation!$R31&gt;bymonth_average_ventilation!M31,1-bymonth_average_ventilation!M31/bymonth_average_ventilation!$R31,1),0.5)))</f>
        <v>7.5</v>
      </c>
      <c r="N31" s="17">
        <f>MAX(4,IF(bymonth_sum_precip!N31&gt;50,15-(INT(bymonth_sum_precip!N31/50)-1)*2,15)*(MAX(IF(bymonth_average_ventilation!$R31&gt;bymonth_average_ventilation!N31,1-bymonth_average_ventilation!N31/bymonth_average_ventilation!$R31,1),0.5)))</f>
        <v>7.5</v>
      </c>
      <c r="O31" s="4" t="s">
        <v>1581</v>
      </c>
      <c r="P31" s="14">
        <v>0</v>
      </c>
      <c r="Q31" s="1">
        <v>5</v>
      </c>
      <c r="R31" s="18">
        <f t="shared" si="0"/>
        <v>110.26671488267101</v>
      </c>
    </row>
    <row r="32" spans="1:18" x14ac:dyDescent="0.25">
      <c r="A32">
        <v>28</v>
      </c>
      <c r="B32" t="s">
        <v>291</v>
      </c>
      <c r="C32" s="17">
        <f>MAX(4,IF(bymonth_sum_precip!C32&gt;50,15-(INT(bymonth_sum_precip!C32/50)-1)*2,15)*(MAX(IF(bymonth_average_ventilation!$R32&gt;bymonth_average_ventilation!C32,1-bymonth_average_ventilation!C32/bymonth_average_ventilation!$R32,1),0.5)))</f>
        <v>7.5</v>
      </c>
      <c r="D32" s="17">
        <f>MAX(4,IF(bymonth_sum_precip!D32&gt;50,15-(INT(bymonth_sum_precip!D32/50)-1)*2,15)*(MAX(IF(bymonth_average_ventilation!$R32&gt;bymonth_average_ventilation!D32,1-bymonth_average_ventilation!D32/bymonth_average_ventilation!$R32,1),0.5)))</f>
        <v>6.5</v>
      </c>
      <c r="E32" s="17">
        <f>MAX(4,IF(bymonth_sum_precip!E32&gt;50,15-(INT(bymonth_sum_precip!E32/50)-1)*2,15)*(MAX(IF(bymonth_average_ventilation!$R32&gt;bymonth_average_ventilation!E32,1-bymonth_average_ventilation!E32/bymonth_average_ventilation!$R32,1),0.5)))</f>
        <v>15</v>
      </c>
      <c r="F32" s="17">
        <f>MAX(4,IF(bymonth_sum_precip!F32&gt;50,15-(INT(bymonth_sum_precip!F32/50)-1)*2,15)*(MAX(IF(bymonth_average_ventilation!$R32&gt;bymonth_average_ventilation!F32,1-bymonth_average_ventilation!F32/bymonth_average_ventilation!$R32,1),0.5)))</f>
        <v>15</v>
      </c>
      <c r="G32" s="17">
        <f>MAX(4,IF(bymonth_sum_precip!G32&gt;50,15-(INT(bymonth_sum_precip!G32/50)-1)*2,15)*(MAX(IF(bymonth_average_ventilation!$R32&gt;bymonth_average_ventilation!G32,1-bymonth_average_ventilation!G32/bymonth_average_ventilation!$R32,1),0.5)))</f>
        <v>15</v>
      </c>
      <c r="H32" s="17">
        <f>MAX(4,IF(bymonth_sum_precip!H32&gt;50,15-(INT(bymonth_sum_precip!H32/50)-1)*2,15)*(MAX(IF(bymonth_average_ventilation!$R32&gt;bymonth_average_ventilation!H32,1-bymonth_average_ventilation!H32/bymonth_average_ventilation!$R32,1),0.5)))</f>
        <v>15</v>
      </c>
      <c r="I32" s="17">
        <f>MAX(4,IF(bymonth_sum_precip!I32&gt;50,15-(INT(bymonth_sum_precip!I32/50)-1)*2,15)*(MAX(IF(bymonth_average_ventilation!$R32&gt;bymonth_average_ventilation!I32,1-bymonth_average_ventilation!I32/bymonth_average_ventilation!$R32,1),0.5)))</f>
        <v>4</v>
      </c>
      <c r="J32" s="17">
        <f>MAX(4,IF(bymonth_sum_precip!J32&gt;50,15-(INT(bymonth_sum_precip!J32/50)-1)*2,15)*(MAX(IF(bymonth_average_ventilation!$R32&gt;bymonth_average_ventilation!J32,1-bymonth_average_ventilation!J32/bymonth_average_ventilation!$R32,1),0.5)))</f>
        <v>4</v>
      </c>
      <c r="K32" s="17">
        <f>MAX(4,IF(bymonth_sum_precip!K32&gt;50,15-(INT(bymonth_sum_precip!K32/50)-1)*2,15)*(MAX(IF(bymonth_average_ventilation!$R32&gt;bymonth_average_ventilation!K32,1-bymonth_average_ventilation!K32/bymonth_average_ventilation!$R32,1),0.5)))</f>
        <v>4</v>
      </c>
      <c r="L32" s="17">
        <f>MAX(4,IF(bymonth_sum_precip!L32&gt;50,15-(INT(bymonth_sum_precip!L32/50)-1)*2,15)*(MAX(IF(bymonth_average_ventilation!$R32&gt;bymonth_average_ventilation!L32,1-bymonth_average_ventilation!L32/bymonth_average_ventilation!$R32,1),0.5)))</f>
        <v>7.5</v>
      </c>
      <c r="M32" s="17">
        <f>MAX(4,IF(bymonth_sum_precip!M32&gt;50,15-(INT(bymonth_sum_precip!M32/50)-1)*2,15)*(MAX(IF(bymonth_average_ventilation!$R32&gt;bymonth_average_ventilation!M32,1-bymonth_average_ventilation!M32/bymonth_average_ventilation!$R32,1),0.5)))</f>
        <v>7.5874269897861888</v>
      </c>
      <c r="N32" s="17">
        <f>MAX(4,IF(bymonth_sum_precip!N32&gt;50,15-(INT(bymonth_sum_precip!N32/50)-1)*2,15)*(MAX(IF(bymonth_average_ventilation!$R32&gt;bymonth_average_ventilation!N32,1-bymonth_average_ventilation!N32/bymonth_average_ventilation!$R32,1),0.5)))</f>
        <v>8.2684403021243931</v>
      </c>
      <c r="O32" s="4" t="s">
        <v>1582</v>
      </c>
      <c r="P32" s="14">
        <v>0</v>
      </c>
      <c r="Q32" s="1">
        <v>6</v>
      </c>
      <c r="R32" s="18">
        <f t="shared" si="0"/>
        <v>109.35586729191058</v>
      </c>
    </row>
    <row r="33" spans="1:18" x14ac:dyDescent="0.25">
      <c r="A33">
        <v>29</v>
      </c>
      <c r="B33" t="s">
        <v>292</v>
      </c>
      <c r="C33" s="17">
        <f>MAX(4,IF(bymonth_sum_precip!C33&gt;50,15-(INT(bymonth_sum_precip!C33/50)-1)*2,15)*(MAX(IF(bymonth_average_ventilation!$R33&gt;bymonth_average_ventilation!C33,1-bymonth_average_ventilation!C33/bymonth_average_ventilation!$R33,1),0.5)))</f>
        <v>7.5</v>
      </c>
      <c r="D33" s="17">
        <f>MAX(4,IF(bymonth_sum_precip!D33&gt;50,15-(INT(bymonth_sum_precip!D33/50)-1)*2,15)*(MAX(IF(bymonth_average_ventilation!$R33&gt;bymonth_average_ventilation!D33,1-bymonth_average_ventilation!D33/bymonth_average_ventilation!$R33,1),0.5)))</f>
        <v>7.5</v>
      </c>
      <c r="E33" s="17">
        <f>MAX(4,IF(bymonth_sum_precip!E33&gt;50,15-(INT(bymonth_sum_precip!E33/50)-1)*2,15)*(MAX(IF(bymonth_average_ventilation!$R33&gt;bymonth_average_ventilation!E33,1-bymonth_average_ventilation!E33/bymonth_average_ventilation!$R33,1),0.5)))</f>
        <v>15</v>
      </c>
      <c r="F33" s="17">
        <f>MAX(4,IF(bymonth_sum_precip!F33&gt;50,15-(INT(bymonth_sum_precip!F33/50)-1)*2,15)*(MAX(IF(bymonth_average_ventilation!$R33&gt;bymonth_average_ventilation!F33,1-bymonth_average_ventilation!F33/bymonth_average_ventilation!$R33,1),0.5)))</f>
        <v>15</v>
      </c>
      <c r="G33" s="17">
        <f>MAX(4,IF(bymonth_sum_precip!G33&gt;50,15-(INT(bymonth_sum_precip!G33/50)-1)*2,15)*(MAX(IF(bymonth_average_ventilation!$R33&gt;bymonth_average_ventilation!G33,1-bymonth_average_ventilation!G33/bymonth_average_ventilation!$R33,1),0.5)))</f>
        <v>15</v>
      </c>
      <c r="H33" s="17">
        <f>MAX(4,IF(bymonth_sum_precip!H33&gt;50,15-(INT(bymonth_sum_precip!H33/50)-1)*2,15)*(MAX(IF(bymonth_average_ventilation!$R33&gt;bymonth_average_ventilation!H33,1-bymonth_average_ventilation!H33/bymonth_average_ventilation!$R33,1),0.5)))</f>
        <v>15</v>
      </c>
      <c r="I33" s="17">
        <f>MAX(4,IF(bymonth_sum_precip!I33&gt;50,15-(INT(bymonth_sum_precip!I33/50)-1)*2,15)*(MAX(IF(bymonth_average_ventilation!$R33&gt;bymonth_average_ventilation!I33,1-bymonth_average_ventilation!I33/bymonth_average_ventilation!$R33,1),0.5)))</f>
        <v>4</v>
      </c>
      <c r="J33" s="17">
        <f>MAX(4,IF(bymonth_sum_precip!J33&gt;50,15-(INT(bymonth_sum_precip!J33/50)-1)*2,15)*(MAX(IF(bymonth_average_ventilation!$R33&gt;bymonth_average_ventilation!J33,1-bymonth_average_ventilation!J33/bymonth_average_ventilation!$R33,1),0.5)))</f>
        <v>7.5</v>
      </c>
      <c r="K33" s="17">
        <f>MAX(4,IF(bymonth_sum_precip!K33&gt;50,15-(INT(bymonth_sum_precip!K33/50)-1)*2,15)*(MAX(IF(bymonth_average_ventilation!$R33&gt;bymonth_average_ventilation!K33,1-bymonth_average_ventilation!K33/bymonth_average_ventilation!$R33,1),0.5)))</f>
        <v>5.5</v>
      </c>
      <c r="L33" s="17">
        <f>MAX(4,IF(bymonth_sum_precip!L33&gt;50,15-(INT(bymonth_sum_precip!L33/50)-1)*2,15)*(MAX(IF(bymonth_average_ventilation!$R33&gt;bymonth_average_ventilation!L33,1-bymonth_average_ventilation!L33/bymonth_average_ventilation!$R33,1),0.5)))</f>
        <v>7.5</v>
      </c>
      <c r="M33" s="17">
        <f>MAX(4,IF(bymonth_sum_precip!M33&gt;50,15-(INT(bymonth_sum_precip!M33/50)-1)*2,15)*(MAX(IF(bymonth_average_ventilation!$R33&gt;bymonth_average_ventilation!M33,1-bymonth_average_ventilation!M33/bymonth_average_ventilation!$R33,1),0.5)))</f>
        <v>7.5</v>
      </c>
      <c r="N33" s="17">
        <f>MAX(4,IF(bymonth_sum_precip!N33&gt;50,15-(INT(bymonth_sum_precip!N33/50)-1)*2,15)*(MAX(IF(bymonth_average_ventilation!$R33&gt;bymonth_average_ventilation!N33,1-bymonth_average_ventilation!N33/bymonth_average_ventilation!$R33,1),0.5)))</f>
        <v>9.763544665883332</v>
      </c>
      <c r="O33" s="4" t="s">
        <v>1582</v>
      </c>
      <c r="P33" s="14">
        <v>0</v>
      </c>
      <c r="Q33" s="1">
        <v>6</v>
      </c>
      <c r="R33" s="18">
        <f t="shared" si="0"/>
        <v>116.76354466588333</v>
      </c>
    </row>
    <row r="34" spans="1:18" x14ac:dyDescent="0.25">
      <c r="A34">
        <v>30</v>
      </c>
      <c r="B34" t="s">
        <v>293</v>
      </c>
      <c r="C34" s="17">
        <f>MAX(4,IF(bymonth_sum_precip!C34&gt;50,15-(INT(bymonth_sum_precip!C34/50)-1)*2,15)*(MAX(IF(bymonth_average_ventilation!$R34&gt;bymonth_average_ventilation!C34,1-bymonth_average_ventilation!C34/bymonth_average_ventilation!$R34,1),0.5)))</f>
        <v>7.5</v>
      </c>
      <c r="D34" s="17">
        <f>MAX(4,IF(bymonth_sum_precip!D34&gt;50,15-(INT(bymonth_sum_precip!D34/50)-1)*2,15)*(MAX(IF(bymonth_average_ventilation!$R34&gt;bymonth_average_ventilation!D34,1-bymonth_average_ventilation!D34/bymonth_average_ventilation!$R34,1),0.5)))</f>
        <v>7.5</v>
      </c>
      <c r="E34" s="17">
        <f>MAX(4,IF(bymonth_sum_precip!E34&gt;50,15-(INT(bymonth_sum_precip!E34/50)-1)*2,15)*(MAX(IF(bymonth_average_ventilation!$R34&gt;bymonth_average_ventilation!E34,1-bymonth_average_ventilation!E34/bymonth_average_ventilation!$R34,1),0.5)))</f>
        <v>15</v>
      </c>
      <c r="F34" s="17">
        <f>MAX(4,IF(bymonth_sum_precip!F34&gt;50,15-(INT(bymonth_sum_precip!F34/50)-1)*2,15)*(MAX(IF(bymonth_average_ventilation!$R34&gt;bymonth_average_ventilation!F34,1-bymonth_average_ventilation!F34/bymonth_average_ventilation!$R34,1),0.5)))</f>
        <v>15</v>
      </c>
      <c r="G34" s="17">
        <f>MAX(4,IF(bymonth_sum_precip!G34&gt;50,15-(INT(bymonth_sum_precip!G34/50)-1)*2,15)*(MAX(IF(bymonth_average_ventilation!$R34&gt;bymonth_average_ventilation!G34,1-bymonth_average_ventilation!G34/bymonth_average_ventilation!$R34,1),0.5)))</f>
        <v>15</v>
      </c>
      <c r="H34" s="17">
        <f>MAX(4,IF(bymonth_sum_precip!H34&gt;50,15-(INT(bymonth_sum_precip!H34/50)-1)*2,15)*(MAX(IF(bymonth_average_ventilation!$R34&gt;bymonth_average_ventilation!H34,1-bymonth_average_ventilation!H34/bymonth_average_ventilation!$R34,1),0.5)))</f>
        <v>15</v>
      </c>
      <c r="I34" s="17">
        <f>MAX(4,IF(bymonth_sum_precip!I34&gt;50,15-(INT(bymonth_sum_precip!I34/50)-1)*2,15)*(MAX(IF(bymonth_average_ventilation!$R34&gt;bymonth_average_ventilation!I34,1-bymonth_average_ventilation!I34/bymonth_average_ventilation!$R34,1),0.5)))</f>
        <v>4</v>
      </c>
      <c r="J34" s="17">
        <f>MAX(4,IF(bymonth_sum_precip!J34&gt;50,15-(INT(bymonth_sum_precip!J34/50)-1)*2,15)*(MAX(IF(bymonth_average_ventilation!$R34&gt;bymonth_average_ventilation!J34,1-bymonth_average_ventilation!J34/bymonth_average_ventilation!$R34,1),0.5)))</f>
        <v>6.5766370424068139</v>
      </c>
      <c r="K34" s="17">
        <f>MAX(4,IF(bymonth_sum_precip!K34&gt;50,15-(INT(bymonth_sum_precip!K34/50)-1)*2,15)*(MAX(IF(bymonth_average_ventilation!$R34&gt;bymonth_average_ventilation!K34,1-bymonth_average_ventilation!K34/bymonth_average_ventilation!$R34,1),0.5)))</f>
        <v>4.5643015693444786</v>
      </c>
      <c r="L34" s="17">
        <f>MAX(4,IF(bymonth_sum_precip!L34&gt;50,15-(INT(bymonth_sum_precip!L34/50)-1)*2,15)*(MAX(IF(bymonth_average_ventilation!$R34&gt;bymonth_average_ventilation!L34,1-bymonth_average_ventilation!L34/bymonth_average_ventilation!$R34,1),0.5)))</f>
        <v>7.5</v>
      </c>
      <c r="M34" s="17">
        <f>MAX(4,IF(bymonth_sum_precip!M34&gt;50,15-(INT(bymonth_sum_precip!M34/50)-1)*2,15)*(MAX(IF(bymonth_average_ventilation!$R34&gt;bymonth_average_ventilation!M34,1-bymonth_average_ventilation!M34/bymonth_average_ventilation!$R34,1),0.5)))</f>
        <v>7.5</v>
      </c>
      <c r="N34" s="17">
        <f>MAX(4,IF(bymonth_sum_precip!N34&gt;50,15-(INT(bymonth_sum_precip!N34/50)-1)*2,15)*(MAX(IF(bymonth_average_ventilation!$R34&gt;bymonth_average_ventilation!N34,1-bymonth_average_ventilation!N34/bymonth_average_ventilation!$R34,1),0.5)))</f>
        <v>9.5267932790220371</v>
      </c>
      <c r="O34" s="4" t="s">
        <v>1582</v>
      </c>
      <c r="P34" s="14">
        <v>0</v>
      </c>
      <c r="Q34" s="1">
        <v>6</v>
      </c>
      <c r="R34" s="18">
        <f t="shared" si="0"/>
        <v>114.66773189077333</v>
      </c>
    </row>
    <row r="35" spans="1:18" x14ac:dyDescent="0.25">
      <c r="A35">
        <v>31</v>
      </c>
      <c r="B35" t="s">
        <v>294</v>
      </c>
      <c r="C35" s="17">
        <f>MAX(4,IF(bymonth_sum_precip!C35&gt;50,15-(INT(bymonth_sum_precip!C35/50)-1)*2,15)*(MAX(IF(bymonth_average_ventilation!$R35&gt;bymonth_average_ventilation!C35,1-bymonth_average_ventilation!C35/bymonth_average_ventilation!$R35,1),0.5)))</f>
        <v>7.5</v>
      </c>
      <c r="D35" s="17">
        <f>MAX(4,IF(bymonth_sum_precip!D35&gt;50,15-(INT(bymonth_sum_precip!D35/50)-1)*2,15)*(MAX(IF(bymonth_average_ventilation!$R35&gt;bymonth_average_ventilation!D35,1-bymonth_average_ventilation!D35/bymonth_average_ventilation!$R35,1),0.5)))</f>
        <v>7.5</v>
      </c>
      <c r="E35" s="17">
        <f>MAX(4,IF(bymonth_sum_precip!E35&gt;50,15-(INT(bymonth_sum_precip!E35/50)-1)*2,15)*(MAX(IF(bymonth_average_ventilation!$R35&gt;bymonth_average_ventilation!E35,1-bymonth_average_ventilation!E35/bymonth_average_ventilation!$R35,1),0.5)))</f>
        <v>15</v>
      </c>
      <c r="F35" s="17">
        <f>MAX(4,IF(bymonth_sum_precip!F35&gt;50,15-(INT(bymonth_sum_precip!F35/50)-1)*2,15)*(MAX(IF(bymonth_average_ventilation!$R35&gt;bymonth_average_ventilation!F35,1-bymonth_average_ventilation!F35/bymonth_average_ventilation!$R35,1),0.5)))</f>
        <v>15</v>
      </c>
      <c r="G35" s="17">
        <f>MAX(4,IF(bymonth_sum_precip!G35&gt;50,15-(INT(bymonth_sum_precip!G35/50)-1)*2,15)*(MAX(IF(bymonth_average_ventilation!$R35&gt;bymonth_average_ventilation!G35,1-bymonth_average_ventilation!G35/bymonth_average_ventilation!$R35,1),0.5)))</f>
        <v>15</v>
      </c>
      <c r="H35" s="17">
        <f>MAX(4,IF(bymonth_sum_precip!H35&gt;50,15-(INT(bymonth_sum_precip!H35/50)-1)*2,15)*(MAX(IF(bymonth_average_ventilation!$R35&gt;bymonth_average_ventilation!H35,1-bymonth_average_ventilation!H35/bymonth_average_ventilation!$R35,1),0.5)))</f>
        <v>15</v>
      </c>
      <c r="I35" s="17">
        <f>MAX(4,IF(bymonth_sum_precip!I35&gt;50,15-(INT(bymonth_sum_precip!I35/50)-1)*2,15)*(MAX(IF(bymonth_average_ventilation!$R35&gt;bymonth_average_ventilation!I35,1-bymonth_average_ventilation!I35/bymonth_average_ventilation!$R35,1),0.5)))</f>
        <v>4</v>
      </c>
      <c r="J35" s="17">
        <f>MAX(4,IF(bymonth_sum_precip!J35&gt;50,15-(INT(bymonth_sum_precip!J35/50)-1)*2,15)*(MAX(IF(bymonth_average_ventilation!$R35&gt;bymonth_average_ventilation!J35,1-bymonth_average_ventilation!J35/bymonth_average_ventilation!$R35,1),0.5)))</f>
        <v>5.2165608783281119</v>
      </c>
      <c r="K35" s="17">
        <f>MAX(4,IF(bymonth_sum_precip!K35&gt;50,15-(INT(bymonth_sum_precip!K35/50)-1)*2,15)*(MAX(IF(bymonth_average_ventilation!$R35&gt;bymonth_average_ventilation!K35,1-bymonth_average_ventilation!K35/bymonth_average_ventilation!$R35,1),0.5)))</f>
        <v>7.5</v>
      </c>
      <c r="L35" s="17">
        <f>MAX(4,IF(bymonth_sum_precip!L35&gt;50,15-(INT(bymonth_sum_precip!L35/50)-1)*2,15)*(MAX(IF(bymonth_average_ventilation!$R35&gt;bymonth_average_ventilation!L35,1-bymonth_average_ventilation!L35/bymonth_average_ventilation!$R35,1),0.5)))</f>
        <v>7.5</v>
      </c>
      <c r="M35" s="17">
        <f>MAX(4,IF(bymonth_sum_precip!M35&gt;50,15-(INT(bymonth_sum_precip!M35/50)-1)*2,15)*(MAX(IF(bymonth_average_ventilation!$R35&gt;bymonth_average_ventilation!M35,1-bymonth_average_ventilation!M35/bymonth_average_ventilation!$R35,1),0.5)))</f>
        <v>7.9407618261819337</v>
      </c>
      <c r="N35" s="17">
        <f>MAX(4,IF(bymonth_sum_precip!N35&gt;50,15-(INT(bymonth_sum_precip!N35/50)-1)*2,15)*(MAX(IF(bymonth_average_ventilation!$R35&gt;bymonth_average_ventilation!N35,1-bymonth_average_ventilation!N35/bymonth_average_ventilation!$R35,1),0.5)))</f>
        <v>8.604778509723781</v>
      </c>
      <c r="O35" s="4" t="s">
        <v>1582</v>
      </c>
      <c r="P35" s="14">
        <v>0</v>
      </c>
      <c r="Q35" s="1">
        <v>6</v>
      </c>
      <c r="R35" s="18">
        <f t="shared" si="0"/>
        <v>115.76210121423384</v>
      </c>
    </row>
    <row r="36" spans="1:18" x14ac:dyDescent="0.25">
      <c r="A36">
        <v>32</v>
      </c>
      <c r="B36" t="s">
        <v>295</v>
      </c>
      <c r="C36" s="17">
        <f>MAX(4,IF(bymonth_sum_precip!C36&gt;50,15-(INT(bymonth_sum_precip!C36/50)-1)*2,15)*(MAX(IF(bymonth_average_ventilation!$R36&gt;bymonth_average_ventilation!C36,1-bymonth_average_ventilation!C36/bymonth_average_ventilation!$R36,1),0.5)))</f>
        <v>8.3559730596168755</v>
      </c>
      <c r="D36" s="17">
        <f>MAX(4,IF(bymonth_sum_precip!D36&gt;50,15-(INT(bymonth_sum_precip!D36/50)-1)*2,15)*(MAX(IF(bymonth_average_ventilation!$R36&gt;bymonth_average_ventilation!D36,1-bymonth_average_ventilation!D36/bymonth_average_ventilation!$R36,1),0.5)))</f>
        <v>6.5</v>
      </c>
      <c r="E36" s="17">
        <f>MAX(4,IF(bymonth_sum_precip!E36&gt;50,15-(INT(bymonth_sum_precip!E36/50)-1)*2,15)*(MAX(IF(bymonth_average_ventilation!$R36&gt;bymonth_average_ventilation!E36,1-bymonth_average_ventilation!E36/bymonth_average_ventilation!$R36,1),0.5)))</f>
        <v>15</v>
      </c>
      <c r="F36" s="17">
        <f>MAX(4,IF(bymonth_sum_precip!F36&gt;50,15-(INT(bymonth_sum_precip!F36/50)-1)*2,15)*(MAX(IF(bymonth_average_ventilation!$R36&gt;bymonth_average_ventilation!F36,1-bymonth_average_ventilation!F36/bymonth_average_ventilation!$R36,1),0.5)))</f>
        <v>15</v>
      </c>
      <c r="G36" s="17">
        <f>MAX(4,IF(bymonth_sum_precip!G36&gt;50,15-(INT(bymonth_sum_precip!G36/50)-1)*2,15)*(MAX(IF(bymonth_average_ventilation!$R36&gt;bymonth_average_ventilation!G36,1-bymonth_average_ventilation!G36/bymonth_average_ventilation!$R36,1),0.5)))</f>
        <v>15</v>
      </c>
      <c r="H36" s="17">
        <f>MAX(4,IF(bymonth_sum_precip!H36&gt;50,15-(INT(bymonth_sum_precip!H36/50)-1)*2,15)*(MAX(IF(bymonth_average_ventilation!$R36&gt;bymonth_average_ventilation!H36,1-bymonth_average_ventilation!H36/bymonth_average_ventilation!$R36,1),0.5)))</f>
        <v>15</v>
      </c>
      <c r="I36" s="17">
        <f>MAX(4,IF(bymonth_sum_precip!I36&gt;50,15-(INT(bymonth_sum_precip!I36/50)-1)*2,15)*(MAX(IF(bymonth_average_ventilation!$R36&gt;bymonth_average_ventilation!I36,1-bymonth_average_ventilation!I36/bymonth_average_ventilation!$R36,1),0.5)))</f>
        <v>5.5</v>
      </c>
      <c r="J36" s="17">
        <f>MAX(4,IF(bymonth_sum_precip!J36&gt;50,15-(INT(bymonth_sum_precip!J36/50)-1)*2,15)*(MAX(IF(bymonth_average_ventilation!$R36&gt;bymonth_average_ventilation!J36,1-bymonth_average_ventilation!J36/bymonth_average_ventilation!$R36,1),0.5)))</f>
        <v>6.5</v>
      </c>
      <c r="K36" s="17">
        <f>MAX(4,IF(bymonth_sum_precip!K36&gt;50,15-(INT(bymonth_sum_precip!K36/50)-1)*2,15)*(MAX(IF(bymonth_average_ventilation!$R36&gt;bymonth_average_ventilation!K36,1-bymonth_average_ventilation!K36/bymonth_average_ventilation!$R36,1),0.5)))</f>
        <v>5.5</v>
      </c>
      <c r="L36" s="17">
        <f>MAX(4,IF(bymonth_sum_precip!L36&gt;50,15-(INT(bymonth_sum_precip!L36/50)-1)*2,15)*(MAX(IF(bymonth_average_ventilation!$R36&gt;bymonth_average_ventilation!L36,1-bymonth_average_ventilation!L36/bymonth_average_ventilation!$R36,1),0.5)))</f>
        <v>7.5</v>
      </c>
      <c r="M36" s="17">
        <f>MAX(4,IF(bymonth_sum_precip!M36&gt;50,15-(INT(bymonth_sum_precip!M36/50)-1)*2,15)*(MAX(IF(bymonth_average_ventilation!$R36&gt;bymonth_average_ventilation!M36,1-bymonth_average_ventilation!M36/bymonth_average_ventilation!$R36,1),0.5)))</f>
        <v>7.9863295212887433</v>
      </c>
      <c r="N36" s="17">
        <f>MAX(4,IF(bymonth_sum_precip!N36&gt;50,15-(INT(bymonth_sum_precip!N36/50)-1)*2,15)*(MAX(IF(bymonth_average_ventilation!$R36&gt;bymonth_average_ventilation!N36,1-bymonth_average_ventilation!N36/bymonth_average_ventilation!$R36,1),0.5)))</f>
        <v>10.022505393381376</v>
      </c>
      <c r="O36" s="4" t="s">
        <v>1583</v>
      </c>
      <c r="P36" s="14">
        <v>0</v>
      </c>
      <c r="Q36" s="1">
        <v>6</v>
      </c>
      <c r="R36" s="18">
        <f t="shared" si="0"/>
        <v>117.86480797428699</v>
      </c>
    </row>
    <row r="37" spans="1:18" x14ac:dyDescent="0.25">
      <c r="A37">
        <v>33</v>
      </c>
      <c r="B37" t="s">
        <v>105</v>
      </c>
      <c r="C37" s="17">
        <f>MAX(4,IF(bymonth_sum_precip!C37&gt;50,15-(INT(bymonth_sum_precip!C37/50)-1)*2,15)*(MAX(IF(bymonth_average_ventilation!$R37&gt;bymonth_average_ventilation!C37,1-bymonth_average_ventilation!C37/bymonth_average_ventilation!$R37,1),0.5)))</f>
        <v>7.5</v>
      </c>
      <c r="D37" s="17">
        <f>MAX(4,IF(bymonth_sum_precip!D37&gt;50,15-(INT(bymonth_sum_precip!D37/50)-1)*2,15)*(MAX(IF(bymonth_average_ventilation!$R37&gt;bymonth_average_ventilation!D37,1-bymonth_average_ventilation!D37/bymonth_average_ventilation!$R37,1),0.5)))</f>
        <v>7.5</v>
      </c>
      <c r="E37" s="17">
        <f>MAX(4,IF(bymonth_sum_precip!E37&gt;50,15-(INT(bymonth_sum_precip!E37/50)-1)*2,15)*(MAX(IF(bymonth_average_ventilation!$R37&gt;bymonth_average_ventilation!E37,1-bymonth_average_ventilation!E37/bymonth_average_ventilation!$R37,1),0.5)))</f>
        <v>6.5</v>
      </c>
      <c r="F37" s="17">
        <f>MAX(4,IF(bymonth_sum_precip!F37&gt;50,15-(INT(bymonth_sum_precip!F37/50)-1)*2,15)*(MAX(IF(bymonth_average_ventilation!$R37&gt;bymonth_average_ventilation!F37,1-bymonth_average_ventilation!F37/bymonth_average_ventilation!$R37,1),0.5)))</f>
        <v>11</v>
      </c>
      <c r="G37" s="17">
        <f>MAX(4,IF(bymonth_sum_precip!G37&gt;50,15-(INT(bymonth_sum_precip!G37/50)-1)*2,15)*(MAX(IF(bymonth_average_ventilation!$R37&gt;bymonth_average_ventilation!G37,1-bymonth_average_ventilation!G37/bymonth_average_ventilation!$R37,1),0.5)))</f>
        <v>15</v>
      </c>
      <c r="H37" s="17">
        <f>MAX(4,IF(bymonth_sum_precip!H37&gt;50,15-(INT(bymonth_sum_precip!H37/50)-1)*2,15)*(MAX(IF(bymonth_average_ventilation!$R37&gt;bymonth_average_ventilation!H37,1-bymonth_average_ventilation!H37/bymonth_average_ventilation!$R37,1),0.5)))</f>
        <v>15</v>
      </c>
      <c r="I37" s="17">
        <f>MAX(4,IF(bymonth_sum_precip!I37&gt;50,15-(INT(bymonth_sum_precip!I37/50)-1)*2,15)*(MAX(IF(bymonth_average_ventilation!$R37&gt;bymonth_average_ventilation!I37,1-bymonth_average_ventilation!I37/bymonth_average_ventilation!$R37,1),0.5)))</f>
        <v>13</v>
      </c>
      <c r="J37" s="17">
        <f>MAX(4,IF(bymonth_sum_precip!J37&gt;50,15-(INT(bymonth_sum_precip!J37/50)-1)*2,15)*(MAX(IF(bymonth_average_ventilation!$R37&gt;bymonth_average_ventilation!J37,1-bymonth_average_ventilation!J37/bymonth_average_ventilation!$R37,1),0.5)))</f>
        <v>13</v>
      </c>
      <c r="K37" s="17">
        <f>MAX(4,IF(bymonth_sum_precip!K37&gt;50,15-(INT(bymonth_sum_precip!K37/50)-1)*2,15)*(MAX(IF(bymonth_average_ventilation!$R37&gt;bymonth_average_ventilation!K37,1-bymonth_average_ventilation!K37/bymonth_average_ventilation!$R37,1),0.5)))</f>
        <v>13</v>
      </c>
      <c r="L37" s="17">
        <f>MAX(4,IF(bymonth_sum_precip!L37&gt;50,15-(INT(bymonth_sum_precip!L37/50)-1)*2,15)*(MAX(IF(bymonth_average_ventilation!$R37&gt;bymonth_average_ventilation!L37,1-bymonth_average_ventilation!L37/bymonth_average_ventilation!$R37,1),0.5)))</f>
        <v>7.5</v>
      </c>
      <c r="M37" s="17">
        <f>MAX(4,IF(bymonth_sum_precip!M37&gt;50,15-(INT(bymonth_sum_precip!M37/50)-1)*2,15)*(MAX(IF(bymonth_average_ventilation!$R37&gt;bymonth_average_ventilation!M37,1-bymonth_average_ventilation!M37/bymonth_average_ventilation!$R37,1),0.5)))</f>
        <v>7.5</v>
      </c>
      <c r="N37" s="17">
        <f>MAX(4,IF(bymonth_sum_precip!N37&gt;50,15-(INT(bymonth_sum_precip!N37/50)-1)*2,15)*(MAX(IF(bymonth_average_ventilation!$R37&gt;bymonth_average_ventilation!N37,1-bymonth_average_ventilation!N37/bymonth_average_ventilation!$R37,1),0.5)))</f>
        <v>8.0698700429104164</v>
      </c>
      <c r="O37" s="4" t="s">
        <v>1583</v>
      </c>
      <c r="P37" s="14">
        <v>0</v>
      </c>
      <c r="Q37" s="1">
        <v>6</v>
      </c>
      <c r="R37" s="18">
        <f t="shared" si="0"/>
        <v>124.56987004291042</v>
      </c>
    </row>
    <row r="38" spans="1:18" x14ac:dyDescent="0.25">
      <c r="A38">
        <v>34</v>
      </c>
      <c r="B38" t="s">
        <v>93</v>
      </c>
      <c r="C38" s="17">
        <f>MAX(4,IF(bymonth_sum_precip!C38&gt;50,15-(INT(bymonth_sum_precip!C38/50)-1)*2,15)*(MAX(IF(bymonth_average_ventilation!$R38&gt;bymonth_average_ventilation!C38,1-bymonth_average_ventilation!C38/bymonth_average_ventilation!$R38,1),0.5)))</f>
        <v>7.5</v>
      </c>
      <c r="D38" s="17">
        <f>MAX(4,IF(bymonth_sum_precip!D38&gt;50,15-(INT(bymonth_sum_precip!D38/50)-1)*2,15)*(MAX(IF(bymonth_average_ventilation!$R38&gt;bymonth_average_ventilation!D38,1-bymonth_average_ventilation!D38/bymonth_average_ventilation!$R38,1),0.5)))</f>
        <v>7.5</v>
      </c>
      <c r="E38" s="17">
        <f>MAX(4,IF(bymonth_sum_precip!E38&gt;50,15-(INT(bymonth_sum_precip!E38/50)-1)*2,15)*(MAX(IF(bymonth_average_ventilation!$R38&gt;bymonth_average_ventilation!E38,1-bymonth_average_ventilation!E38/bymonth_average_ventilation!$R38,1),0.5)))</f>
        <v>15</v>
      </c>
      <c r="F38" s="17">
        <f>MAX(4,IF(bymonth_sum_precip!F38&gt;50,15-(INT(bymonth_sum_precip!F38/50)-1)*2,15)*(MAX(IF(bymonth_average_ventilation!$R38&gt;bymonth_average_ventilation!F38,1-bymonth_average_ventilation!F38/bymonth_average_ventilation!$R38,1),0.5)))</f>
        <v>15</v>
      </c>
      <c r="G38" s="17">
        <f>MAX(4,IF(bymonth_sum_precip!G38&gt;50,15-(INT(bymonth_sum_precip!G38/50)-1)*2,15)*(MAX(IF(bymonth_average_ventilation!$R38&gt;bymonth_average_ventilation!G38,1-bymonth_average_ventilation!G38/bymonth_average_ventilation!$R38,1),0.5)))</f>
        <v>15</v>
      </c>
      <c r="H38" s="17">
        <f>MAX(4,IF(bymonth_sum_precip!H38&gt;50,15-(INT(bymonth_sum_precip!H38/50)-1)*2,15)*(MAX(IF(bymonth_average_ventilation!$R38&gt;bymonth_average_ventilation!H38,1-bymonth_average_ventilation!H38/bymonth_average_ventilation!$R38,1),0.5)))</f>
        <v>9</v>
      </c>
      <c r="I38" s="17">
        <f>MAX(4,IF(bymonth_sum_precip!I38&gt;50,15-(INT(bymonth_sum_precip!I38/50)-1)*2,15)*(MAX(IF(bymonth_average_ventilation!$R38&gt;bymonth_average_ventilation!I38,1-bymonth_average_ventilation!I38/bymonth_average_ventilation!$R38,1),0.5)))</f>
        <v>5</v>
      </c>
      <c r="J38" s="17">
        <f>MAX(4,IF(bymonth_sum_precip!J38&gt;50,15-(INT(bymonth_sum_precip!J38/50)-1)*2,15)*(MAX(IF(bymonth_average_ventilation!$R38&gt;bymonth_average_ventilation!J38,1-bymonth_average_ventilation!J38/bymonth_average_ventilation!$R38,1),0.5)))</f>
        <v>4</v>
      </c>
      <c r="K38" s="17">
        <f>MAX(4,IF(bymonth_sum_precip!K38&gt;50,15-(INT(bymonth_sum_precip!K38/50)-1)*2,15)*(MAX(IF(bymonth_average_ventilation!$R38&gt;bymonth_average_ventilation!K38,1-bymonth_average_ventilation!K38/bymonth_average_ventilation!$R38,1),0.5)))</f>
        <v>5.5</v>
      </c>
      <c r="L38" s="17">
        <f>MAX(4,IF(bymonth_sum_precip!L38&gt;50,15-(INT(bymonth_sum_precip!L38/50)-1)*2,15)*(MAX(IF(bymonth_average_ventilation!$R38&gt;bymonth_average_ventilation!L38,1-bymonth_average_ventilation!L38/bymonth_average_ventilation!$R38,1),0.5)))</f>
        <v>6.5</v>
      </c>
      <c r="M38" s="17">
        <f>MAX(4,IF(bymonth_sum_precip!M38&gt;50,15-(INT(bymonth_sum_precip!M38/50)-1)*2,15)*(MAX(IF(bymonth_average_ventilation!$R38&gt;bymonth_average_ventilation!M38,1-bymonth_average_ventilation!M38/bymonth_average_ventilation!$R38,1),0.5)))</f>
        <v>8.288400515856134</v>
      </c>
      <c r="N38" s="17">
        <f>MAX(4,IF(bymonth_sum_precip!N38&gt;50,15-(INT(bymonth_sum_precip!N38/50)-1)*2,15)*(MAX(IF(bymonth_average_ventilation!$R38&gt;bymonth_average_ventilation!N38,1-bymonth_average_ventilation!N38/bymonth_average_ventilation!$R38,1),0.5)))</f>
        <v>9.1294978414686661</v>
      </c>
      <c r="O38" s="4" t="s">
        <v>1584</v>
      </c>
      <c r="P38" s="14">
        <v>0</v>
      </c>
      <c r="Q38" s="1">
        <v>4</v>
      </c>
      <c r="R38" s="18">
        <f t="shared" si="0"/>
        <v>107.4178983573248</v>
      </c>
    </row>
    <row r="39" spans="1:18" x14ac:dyDescent="0.25">
      <c r="A39">
        <v>35</v>
      </c>
      <c r="B39" t="s">
        <v>296</v>
      </c>
      <c r="C39" s="17">
        <f>MAX(4,IF(bymonth_sum_precip!C39&gt;50,15-(INT(bymonth_sum_precip!C39/50)-1)*2,15)*(MAX(IF(bymonth_average_ventilation!$R39&gt;bymonth_average_ventilation!C39,1-bymonth_average_ventilation!C39/bymonth_average_ventilation!$R39,1),0.5)))</f>
        <v>7.5</v>
      </c>
      <c r="D39" s="17">
        <f>MAX(4,IF(bymonth_sum_precip!D39&gt;50,15-(INT(bymonth_sum_precip!D39/50)-1)*2,15)*(MAX(IF(bymonth_average_ventilation!$R39&gt;bymonth_average_ventilation!D39,1-bymonth_average_ventilation!D39/bymonth_average_ventilation!$R39,1),0.5)))</f>
        <v>7.5</v>
      </c>
      <c r="E39" s="17">
        <f>MAX(4,IF(bymonth_sum_precip!E39&gt;50,15-(INT(bymonth_sum_precip!E39/50)-1)*2,15)*(MAX(IF(bymonth_average_ventilation!$R39&gt;bymonth_average_ventilation!E39,1-bymonth_average_ventilation!E39/bymonth_average_ventilation!$R39,1),0.5)))</f>
        <v>15</v>
      </c>
      <c r="F39" s="17">
        <f>MAX(4,IF(bymonth_sum_precip!F39&gt;50,15-(INT(bymonth_sum_precip!F39/50)-1)*2,15)*(MAX(IF(bymonth_average_ventilation!$R39&gt;bymonth_average_ventilation!F39,1-bymonth_average_ventilation!F39/bymonth_average_ventilation!$R39,1),0.5)))</f>
        <v>7.5</v>
      </c>
      <c r="G39" s="17">
        <f>MAX(4,IF(bymonth_sum_precip!G39&gt;50,15-(INT(bymonth_sum_precip!G39/50)-1)*2,15)*(MAX(IF(bymonth_average_ventilation!$R39&gt;bymonth_average_ventilation!G39,1-bymonth_average_ventilation!G39/bymonth_average_ventilation!$R39,1),0.5)))</f>
        <v>5.5</v>
      </c>
      <c r="H39" s="17">
        <f>MAX(4,IF(bymonth_sum_precip!H39&gt;50,15-(INT(bymonth_sum_precip!H39/50)-1)*2,15)*(MAX(IF(bymonth_average_ventilation!$R39&gt;bymonth_average_ventilation!H39,1-bymonth_average_ventilation!H39/bymonth_average_ventilation!$R39,1),0.5)))</f>
        <v>15</v>
      </c>
      <c r="I39" s="17">
        <f>MAX(4,IF(bymonth_sum_precip!I39&gt;50,15-(INT(bymonth_sum_precip!I39/50)-1)*2,15)*(MAX(IF(bymonth_average_ventilation!$R39&gt;bymonth_average_ventilation!I39,1-bymonth_average_ventilation!I39/bymonth_average_ventilation!$R39,1),0.5)))</f>
        <v>15</v>
      </c>
      <c r="J39" s="17">
        <f>MAX(4,IF(bymonth_sum_precip!J39&gt;50,15-(INT(bymonth_sum_precip!J39/50)-1)*2,15)*(MAX(IF(bymonth_average_ventilation!$R39&gt;bymonth_average_ventilation!J39,1-bymonth_average_ventilation!J39/bymonth_average_ventilation!$R39,1),0.5)))</f>
        <v>15</v>
      </c>
      <c r="K39" s="17">
        <f>MAX(4,IF(bymonth_sum_precip!K39&gt;50,15-(INT(bymonth_sum_precip!K39/50)-1)*2,15)*(MAX(IF(bymonth_average_ventilation!$R39&gt;bymonth_average_ventilation!K39,1-bymonth_average_ventilation!K39/bymonth_average_ventilation!$R39,1),0.5)))</f>
        <v>6.5</v>
      </c>
      <c r="L39" s="17">
        <f>MAX(4,IF(bymonth_sum_precip!L39&gt;50,15-(INT(bymonth_sum_precip!L39/50)-1)*2,15)*(MAX(IF(bymonth_average_ventilation!$R39&gt;bymonth_average_ventilation!L39,1-bymonth_average_ventilation!L39/bymonth_average_ventilation!$R39,1),0.5)))</f>
        <v>4</v>
      </c>
      <c r="M39" s="17">
        <f>MAX(4,IF(bymonth_sum_precip!M39&gt;50,15-(INT(bymonth_sum_precip!M39/50)-1)*2,15)*(MAX(IF(bymonth_average_ventilation!$R39&gt;bymonth_average_ventilation!M39,1-bymonth_average_ventilation!M39/bymonth_average_ventilation!$R39,1),0.5)))</f>
        <v>7.5</v>
      </c>
      <c r="N39" s="17">
        <f>MAX(4,IF(bymonth_sum_precip!N39&gt;50,15-(INT(bymonth_sum_precip!N39/50)-1)*2,15)*(MAX(IF(bymonth_average_ventilation!$R39&gt;bymonth_average_ventilation!N39,1-bymonth_average_ventilation!N39/bymonth_average_ventilation!$R39,1),0.5)))</f>
        <v>4.5</v>
      </c>
      <c r="O39" s="4" t="s">
        <v>1585</v>
      </c>
      <c r="P39" s="14">
        <v>0</v>
      </c>
      <c r="Q39" s="1">
        <v>1</v>
      </c>
      <c r="R39" s="18">
        <f t="shared" si="0"/>
        <v>110.5</v>
      </c>
    </row>
    <row r="40" spans="1:18" x14ac:dyDescent="0.25">
      <c r="A40">
        <v>36</v>
      </c>
      <c r="B40" t="s">
        <v>297</v>
      </c>
      <c r="C40" s="17">
        <f>MAX(4,IF(bymonth_sum_precip!C40&gt;50,15-(INT(bymonth_sum_precip!C40/50)-1)*2,15)*(MAX(IF(bymonth_average_ventilation!$R40&gt;bymonth_average_ventilation!C40,1-bymonth_average_ventilation!C40/bymonth_average_ventilation!$R40,1),0.5)))</f>
        <v>7.5</v>
      </c>
      <c r="D40" s="17">
        <f>MAX(4,IF(bymonth_sum_precip!D40&gt;50,15-(INT(bymonth_sum_precip!D40/50)-1)*2,15)*(MAX(IF(bymonth_average_ventilation!$R40&gt;bymonth_average_ventilation!D40,1-bymonth_average_ventilation!D40/bymonth_average_ventilation!$R40,1),0.5)))</f>
        <v>7.5</v>
      </c>
      <c r="E40" s="17">
        <f>MAX(4,IF(bymonth_sum_precip!E40&gt;50,15-(INT(bymonth_sum_precip!E40/50)-1)*2,15)*(MAX(IF(bymonth_average_ventilation!$R40&gt;bymonth_average_ventilation!E40,1-bymonth_average_ventilation!E40/bymonth_average_ventilation!$R40,1),0.5)))</f>
        <v>7.5</v>
      </c>
      <c r="F40" s="17">
        <f>MAX(4,IF(bymonth_sum_precip!F40&gt;50,15-(INT(bymonth_sum_precip!F40/50)-1)*2,15)*(MAX(IF(bymonth_average_ventilation!$R40&gt;bymonth_average_ventilation!F40,1-bymonth_average_ventilation!F40/bymonth_average_ventilation!$R40,1),0.5)))</f>
        <v>7.5</v>
      </c>
      <c r="G40" s="17">
        <f>MAX(4,IF(bymonth_sum_precip!G40&gt;50,15-(INT(bymonth_sum_precip!G40/50)-1)*2,15)*(MAX(IF(bymonth_average_ventilation!$R40&gt;bymonth_average_ventilation!G40,1-bymonth_average_ventilation!G40/bymonth_average_ventilation!$R40,1),0.5)))</f>
        <v>15</v>
      </c>
      <c r="H40" s="17">
        <f>MAX(4,IF(bymonth_sum_precip!H40&gt;50,15-(INT(bymonth_sum_precip!H40/50)-1)*2,15)*(MAX(IF(bymonth_average_ventilation!$R40&gt;bymonth_average_ventilation!H40,1-bymonth_average_ventilation!H40/bymonth_average_ventilation!$R40,1),0.5)))</f>
        <v>15</v>
      </c>
      <c r="I40" s="17">
        <f>MAX(4,IF(bymonth_sum_precip!I40&gt;50,15-(INT(bymonth_sum_precip!I40/50)-1)*2,15)*(MAX(IF(bymonth_average_ventilation!$R40&gt;bymonth_average_ventilation!I40,1-bymonth_average_ventilation!I40/bymonth_average_ventilation!$R40,1),0.5)))</f>
        <v>15</v>
      </c>
      <c r="J40" s="17">
        <f>MAX(4,IF(bymonth_sum_precip!J40&gt;50,15-(INT(bymonth_sum_precip!J40/50)-1)*2,15)*(MAX(IF(bymonth_average_ventilation!$R40&gt;bymonth_average_ventilation!J40,1-bymonth_average_ventilation!J40/bymonth_average_ventilation!$R40,1),0.5)))</f>
        <v>15</v>
      </c>
      <c r="K40" s="17">
        <f>MAX(4,IF(bymonth_sum_precip!K40&gt;50,15-(INT(bymonth_sum_precip!K40/50)-1)*2,15)*(MAX(IF(bymonth_average_ventilation!$R40&gt;bymonth_average_ventilation!K40,1-bymonth_average_ventilation!K40/bymonth_average_ventilation!$R40,1),0.5)))</f>
        <v>7.5</v>
      </c>
      <c r="L40" s="17">
        <f>MAX(4,IF(bymonth_sum_precip!L40&gt;50,15-(INT(bymonth_sum_precip!L40/50)-1)*2,15)*(MAX(IF(bymonth_average_ventilation!$R40&gt;bymonth_average_ventilation!L40,1-bymonth_average_ventilation!L40/bymonth_average_ventilation!$R40,1),0.5)))</f>
        <v>7.5</v>
      </c>
      <c r="M40" s="17">
        <f>MAX(4,IF(bymonth_sum_precip!M40&gt;50,15-(INT(bymonth_sum_precip!M40/50)-1)*2,15)*(MAX(IF(bymonth_average_ventilation!$R40&gt;bymonth_average_ventilation!M40,1-bymonth_average_ventilation!M40/bymonth_average_ventilation!$R40,1),0.5)))</f>
        <v>7.5</v>
      </c>
      <c r="N40" s="17">
        <f>MAX(4,IF(bymonth_sum_precip!N40&gt;50,15-(INT(bymonth_sum_precip!N40/50)-1)*2,15)*(MAX(IF(bymonth_average_ventilation!$R40&gt;bymonth_average_ventilation!N40,1-bymonth_average_ventilation!N40/bymonth_average_ventilation!$R40,1),0.5)))</f>
        <v>7.5</v>
      </c>
      <c r="O40" s="4" t="s">
        <v>1585</v>
      </c>
      <c r="P40" s="14">
        <v>0</v>
      </c>
      <c r="Q40" s="1">
        <v>1</v>
      </c>
      <c r="R40" s="18">
        <f t="shared" si="0"/>
        <v>120</v>
      </c>
    </row>
    <row r="41" spans="1:18" x14ac:dyDescent="0.25">
      <c r="A41">
        <v>37</v>
      </c>
      <c r="B41" t="s">
        <v>298</v>
      </c>
      <c r="C41" s="17">
        <f>MAX(4,IF(bymonth_sum_precip!C41&gt;50,15-(INT(bymonth_sum_precip!C41/50)-1)*2,15)*(MAX(IF(bymonth_average_ventilation!$R41&gt;bymonth_average_ventilation!C41,1-bymonth_average_ventilation!C41/bymonth_average_ventilation!$R41,1),0.5)))</f>
        <v>8.2097350052403169</v>
      </c>
      <c r="D41" s="17">
        <f>MAX(4,IF(bymonth_sum_precip!D41&gt;50,15-(INT(bymonth_sum_precip!D41/50)-1)*2,15)*(MAX(IF(bymonth_average_ventilation!$R41&gt;bymonth_average_ventilation!D41,1-bymonth_average_ventilation!D41/bymonth_average_ventilation!$R41,1),0.5)))</f>
        <v>7.5</v>
      </c>
      <c r="E41" s="17">
        <f>MAX(4,IF(bymonth_sum_precip!E41&gt;50,15-(INT(bymonth_sum_precip!E41/50)-1)*2,15)*(MAX(IF(bymonth_average_ventilation!$R41&gt;bymonth_average_ventilation!E41,1-bymonth_average_ventilation!E41/bymonth_average_ventilation!$R41,1),0.5)))</f>
        <v>7.5</v>
      </c>
      <c r="F41" s="17">
        <f>MAX(4,IF(bymonth_sum_precip!F41&gt;50,15-(INT(bymonth_sum_precip!F41/50)-1)*2,15)*(MAX(IF(bymonth_average_ventilation!$R41&gt;bymonth_average_ventilation!F41,1-bymonth_average_ventilation!F41/bymonth_average_ventilation!$R41,1),0.5)))</f>
        <v>7.5</v>
      </c>
      <c r="G41" s="17">
        <f>MAX(4,IF(bymonth_sum_precip!G41&gt;50,15-(INT(bymonth_sum_precip!G41/50)-1)*2,15)*(MAX(IF(bymonth_average_ventilation!$R41&gt;bymonth_average_ventilation!G41,1-bymonth_average_ventilation!G41/bymonth_average_ventilation!$R41,1),0.5)))</f>
        <v>15</v>
      </c>
      <c r="H41" s="17">
        <f>MAX(4,IF(bymonth_sum_precip!H41&gt;50,15-(INT(bymonth_sum_precip!H41/50)-1)*2,15)*(MAX(IF(bymonth_average_ventilation!$R41&gt;bymonth_average_ventilation!H41,1-bymonth_average_ventilation!H41/bymonth_average_ventilation!$R41,1),0.5)))</f>
        <v>15</v>
      </c>
      <c r="I41" s="17">
        <f>MAX(4,IF(bymonth_sum_precip!I41&gt;50,15-(INT(bymonth_sum_precip!I41/50)-1)*2,15)*(MAX(IF(bymonth_average_ventilation!$R41&gt;bymonth_average_ventilation!I41,1-bymonth_average_ventilation!I41/bymonth_average_ventilation!$R41,1),0.5)))</f>
        <v>15</v>
      </c>
      <c r="J41" s="17">
        <f>MAX(4,IF(bymonth_sum_precip!J41&gt;50,15-(INT(bymonth_sum_precip!J41/50)-1)*2,15)*(MAX(IF(bymonth_average_ventilation!$R41&gt;bymonth_average_ventilation!J41,1-bymonth_average_ventilation!J41/bymonth_average_ventilation!$R41,1),0.5)))</f>
        <v>15</v>
      </c>
      <c r="K41" s="17">
        <f>MAX(4,IF(bymonth_sum_precip!K41&gt;50,15-(INT(bymonth_sum_precip!K41/50)-1)*2,15)*(MAX(IF(bymonth_average_ventilation!$R41&gt;bymonth_average_ventilation!K41,1-bymonth_average_ventilation!K41/bymonth_average_ventilation!$R41,1),0.5)))</f>
        <v>6.5</v>
      </c>
      <c r="L41" s="17">
        <f>MAX(4,IF(bymonth_sum_precip!L41&gt;50,15-(INT(bymonth_sum_precip!L41/50)-1)*2,15)*(MAX(IF(bymonth_average_ventilation!$R41&gt;bymonth_average_ventilation!L41,1-bymonth_average_ventilation!L41/bymonth_average_ventilation!$R41,1),0.5)))</f>
        <v>7.5</v>
      </c>
      <c r="M41" s="17">
        <f>MAX(4,IF(bymonth_sum_precip!M41&gt;50,15-(INT(bymonth_sum_precip!M41/50)-1)*2,15)*(MAX(IF(bymonth_average_ventilation!$R41&gt;bymonth_average_ventilation!M41,1-bymonth_average_ventilation!M41/bymonth_average_ventilation!$R41,1),0.5)))</f>
        <v>7.5</v>
      </c>
      <c r="N41" s="17">
        <f>MAX(4,IF(bymonth_sum_precip!N41&gt;50,15-(INT(bymonth_sum_precip!N41/50)-1)*2,15)*(MAX(IF(bymonth_average_ventilation!$R41&gt;bymonth_average_ventilation!N41,1-bymonth_average_ventilation!N41/bymonth_average_ventilation!$R41,1),0.5)))</f>
        <v>7.7342006413497257</v>
      </c>
      <c r="O41" s="4" t="s">
        <v>1585</v>
      </c>
      <c r="P41" s="14">
        <v>0</v>
      </c>
      <c r="Q41" s="1">
        <v>1</v>
      </c>
      <c r="R41" s="18">
        <f t="shared" si="0"/>
        <v>119.94393564659005</v>
      </c>
    </row>
    <row r="42" spans="1:18" x14ac:dyDescent="0.25">
      <c r="A42">
        <v>38</v>
      </c>
      <c r="B42" t="s">
        <v>299</v>
      </c>
      <c r="C42" s="17">
        <f>MAX(4,IF(bymonth_sum_precip!C42&gt;50,15-(INT(bymonth_sum_precip!C42/50)-1)*2,15)*(MAX(IF(bymonth_average_ventilation!$R42&gt;bymonth_average_ventilation!C42,1-bymonth_average_ventilation!C42/bymonth_average_ventilation!$R42,1),0.5)))</f>
        <v>7.5</v>
      </c>
      <c r="D42" s="17">
        <f>MAX(4,IF(bymonth_sum_precip!D42&gt;50,15-(INT(bymonth_sum_precip!D42/50)-1)*2,15)*(MAX(IF(bymonth_average_ventilation!$R42&gt;bymonth_average_ventilation!D42,1-bymonth_average_ventilation!D42/bymonth_average_ventilation!$R42,1),0.5)))</f>
        <v>7.5</v>
      </c>
      <c r="E42" s="17">
        <f>MAX(4,IF(bymonth_sum_precip!E42&gt;50,15-(INT(bymonth_sum_precip!E42/50)-1)*2,15)*(MAX(IF(bymonth_average_ventilation!$R42&gt;bymonth_average_ventilation!E42,1-bymonth_average_ventilation!E42/bymonth_average_ventilation!$R42,1),0.5)))</f>
        <v>15</v>
      </c>
      <c r="F42" s="17">
        <f>MAX(4,IF(bymonth_sum_precip!F42&gt;50,15-(INT(bymonth_sum_precip!F42/50)-1)*2,15)*(MAX(IF(bymonth_average_ventilation!$R42&gt;bymonth_average_ventilation!F42,1-bymonth_average_ventilation!F42/bymonth_average_ventilation!$R42,1),0.5)))</f>
        <v>15</v>
      </c>
      <c r="G42" s="17">
        <f>MAX(4,IF(bymonth_sum_precip!G42&gt;50,15-(INT(bymonth_sum_precip!G42/50)-1)*2,15)*(MAX(IF(bymonth_average_ventilation!$R42&gt;bymonth_average_ventilation!G42,1-bymonth_average_ventilation!G42/bymonth_average_ventilation!$R42,1),0.5)))</f>
        <v>15</v>
      </c>
      <c r="H42" s="17">
        <f>MAX(4,IF(bymonth_sum_precip!H42&gt;50,15-(INT(bymonth_sum_precip!H42/50)-1)*2,15)*(MAX(IF(bymonth_average_ventilation!$R42&gt;bymonth_average_ventilation!H42,1-bymonth_average_ventilation!H42/bymonth_average_ventilation!$R42,1),0.5)))</f>
        <v>15</v>
      </c>
      <c r="I42" s="17">
        <f>MAX(4,IF(bymonth_sum_precip!I42&gt;50,15-(INT(bymonth_sum_precip!I42/50)-1)*2,15)*(MAX(IF(bymonth_average_ventilation!$R42&gt;bymonth_average_ventilation!I42,1-bymonth_average_ventilation!I42/bymonth_average_ventilation!$R42,1),0.5)))</f>
        <v>13</v>
      </c>
      <c r="J42" s="17">
        <f>MAX(4,IF(bymonth_sum_precip!J42&gt;50,15-(INT(bymonth_sum_precip!J42/50)-1)*2,15)*(MAX(IF(bymonth_average_ventilation!$R42&gt;bymonth_average_ventilation!J42,1-bymonth_average_ventilation!J42/bymonth_average_ventilation!$R42,1),0.5)))</f>
        <v>15</v>
      </c>
      <c r="K42" s="17">
        <f>MAX(4,IF(bymonth_sum_precip!K42&gt;50,15-(INT(bymonth_sum_precip!K42/50)-1)*2,15)*(MAX(IF(bymonth_average_ventilation!$R42&gt;bymonth_average_ventilation!K42,1-bymonth_average_ventilation!K42/bymonth_average_ventilation!$R42,1),0.5)))</f>
        <v>7.5</v>
      </c>
      <c r="L42" s="17">
        <f>MAX(4,IF(bymonth_sum_precip!L42&gt;50,15-(INT(bymonth_sum_precip!L42/50)-1)*2,15)*(MAX(IF(bymonth_average_ventilation!$R42&gt;bymonth_average_ventilation!L42,1-bymonth_average_ventilation!L42/bymonth_average_ventilation!$R42,1),0.5)))</f>
        <v>7.5</v>
      </c>
      <c r="M42" s="17">
        <f>MAX(4,IF(bymonth_sum_precip!M42&gt;50,15-(INT(bymonth_sum_precip!M42/50)-1)*2,15)*(MAX(IF(bymonth_average_ventilation!$R42&gt;bymonth_average_ventilation!M42,1-bymonth_average_ventilation!M42/bymonth_average_ventilation!$R42,1),0.5)))</f>
        <v>7.5</v>
      </c>
      <c r="N42" s="17">
        <f>MAX(4,IF(bymonth_sum_precip!N42&gt;50,15-(INT(bymonth_sum_precip!N42/50)-1)*2,15)*(MAX(IF(bymonth_average_ventilation!$R42&gt;bymonth_average_ventilation!N42,1-bymonth_average_ventilation!N42/bymonth_average_ventilation!$R42,1),0.5)))</f>
        <v>7.5</v>
      </c>
      <c r="O42" s="4" t="s">
        <v>1585</v>
      </c>
      <c r="P42" s="14">
        <v>0</v>
      </c>
      <c r="Q42" s="1">
        <v>1</v>
      </c>
      <c r="R42" s="18">
        <f t="shared" si="0"/>
        <v>133</v>
      </c>
    </row>
    <row r="43" spans="1:18" x14ac:dyDescent="0.25">
      <c r="A43">
        <v>39</v>
      </c>
      <c r="B43" t="s">
        <v>300</v>
      </c>
      <c r="C43" s="17">
        <f>MAX(4,IF(bymonth_sum_precip!C43&gt;50,15-(INT(bymonth_sum_precip!C43/50)-1)*2,15)*(MAX(IF(bymonth_average_ventilation!$R43&gt;bymonth_average_ventilation!C43,1-bymonth_average_ventilation!C43/bymonth_average_ventilation!$R43,1),0.5)))</f>
        <v>8.5678025277327166</v>
      </c>
      <c r="D43" s="17">
        <f>MAX(4,IF(bymonth_sum_precip!D43&gt;50,15-(INT(bymonth_sum_precip!D43/50)-1)*2,15)*(MAX(IF(bymonth_average_ventilation!$R43&gt;bymonth_average_ventilation!D43,1-bymonth_average_ventilation!D43/bymonth_average_ventilation!$R43,1),0.5)))</f>
        <v>7.5</v>
      </c>
      <c r="E43" s="17">
        <f>MAX(4,IF(bymonth_sum_precip!E43&gt;50,15-(INT(bymonth_sum_precip!E43/50)-1)*2,15)*(MAX(IF(bymonth_average_ventilation!$R43&gt;bymonth_average_ventilation!E43,1-bymonth_average_ventilation!E43/bymonth_average_ventilation!$R43,1),0.5)))</f>
        <v>15</v>
      </c>
      <c r="F43" s="17">
        <f>MAX(4,IF(bymonth_sum_precip!F43&gt;50,15-(INT(bymonth_sum_precip!F43/50)-1)*2,15)*(MAX(IF(bymonth_average_ventilation!$R43&gt;bymonth_average_ventilation!F43,1-bymonth_average_ventilation!F43/bymonth_average_ventilation!$R43,1),0.5)))</f>
        <v>15</v>
      </c>
      <c r="G43" s="17">
        <f>MAX(4,IF(bymonth_sum_precip!G43&gt;50,15-(INT(bymonth_sum_precip!G43/50)-1)*2,15)*(MAX(IF(bymonth_average_ventilation!$R43&gt;bymonth_average_ventilation!G43,1-bymonth_average_ventilation!G43/bymonth_average_ventilation!$R43,1),0.5)))</f>
        <v>15</v>
      </c>
      <c r="H43" s="17">
        <f>MAX(4,IF(bymonth_sum_precip!H43&gt;50,15-(INT(bymonth_sum_precip!H43/50)-1)*2,15)*(MAX(IF(bymonth_average_ventilation!$R43&gt;bymonth_average_ventilation!H43,1-bymonth_average_ventilation!H43/bymonth_average_ventilation!$R43,1),0.5)))</f>
        <v>11</v>
      </c>
      <c r="I43" s="17">
        <f>MAX(4,IF(bymonth_sum_precip!I43&gt;50,15-(INT(bymonth_sum_precip!I43/50)-1)*2,15)*(MAX(IF(bymonth_average_ventilation!$R43&gt;bymonth_average_ventilation!I43,1-bymonth_average_ventilation!I43/bymonth_average_ventilation!$R43,1),0.5)))</f>
        <v>9</v>
      </c>
      <c r="J43" s="17">
        <f>MAX(4,IF(bymonth_sum_precip!J43&gt;50,15-(INT(bymonth_sum_precip!J43/50)-1)*2,15)*(MAX(IF(bymonth_average_ventilation!$R43&gt;bymonth_average_ventilation!J43,1-bymonth_average_ventilation!J43/bymonth_average_ventilation!$R43,1),0.5)))</f>
        <v>9</v>
      </c>
      <c r="K43" s="17">
        <f>MAX(4,IF(bymonth_sum_precip!K43&gt;50,15-(INT(bymonth_sum_precip!K43/50)-1)*2,15)*(MAX(IF(bymonth_average_ventilation!$R43&gt;bymonth_average_ventilation!K43,1-bymonth_average_ventilation!K43/bymonth_average_ventilation!$R43,1),0.5)))</f>
        <v>4</v>
      </c>
      <c r="L43" s="17">
        <f>MAX(4,IF(bymonth_sum_precip!L43&gt;50,15-(INT(bymonth_sum_precip!L43/50)-1)*2,15)*(MAX(IF(bymonth_average_ventilation!$R43&gt;bymonth_average_ventilation!L43,1-bymonth_average_ventilation!L43/bymonth_average_ventilation!$R43,1),0.5)))</f>
        <v>7.5</v>
      </c>
      <c r="M43" s="17">
        <f>MAX(4,IF(bymonth_sum_precip!M43&gt;50,15-(INT(bymonth_sum_precip!M43/50)-1)*2,15)*(MAX(IF(bymonth_average_ventilation!$R43&gt;bymonth_average_ventilation!M43,1-bymonth_average_ventilation!M43/bymonth_average_ventilation!$R43,1),0.5)))</f>
        <v>7.5</v>
      </c>
      <c r="N43" s="17">
        <f>MAX(4,IF(bymonth_sum_precip!N43&gt;50,15-(INT(bymonth_sum_precip!N43/50)-1)*2,15)*(MAX(IF(bymonth_average_ventilation!$R43&gt;bymonth_average_ventilation!N43,1-bymonth_average_ventilation!N43/bymonth_average_ventilation!$R43,1),0.5)))</f>
        <v>8.8124494966102205</v>
      </c>
      <c r="O43" s="4" t="s">
        <v>1586</v>
      </c>
      <c r="P43" s="14">
        <v>0</v>
      </c>
      <c r="Q43" s="1">
        <v>2</v>
      </c>
      <c r="R43" s="18">
        <f t="shared" si="0"/>
        <v>117.88025202434292</v>
      </c>
    </row>
    <row r="44" spans="1:18" x14ac:dyDescent="0.25">
      <c r="A44">
        <v>40</v>
      </c>
      <c r="B44" t="s">
        <v>301</v>
      </c>
      <c r="C44" s="17">
        <f>MAX(4,IF(bymonth_sum_precip!C44&gt;50,15-(INT(bymonth_sum_precip!C44/50)-1)*2,15)*(MAX(IF(bymonth_average_ventilation!$R44&gt;bymonth_average_ventilation!C44,1-bymonth_average_ventilation!C44/bymonth_average_ventilation!$R44,1),0.5)))</f>
        <v>8.5542867107051244</v>
      </c>
      <c r="D44" s="17">
        <f>MAX(4,IF(bymonth_sum_precip!D44&gt;50,15-(INT(bymonth_sum_precip!D44/50)-1)*2,15)*(MAX(IF(bymonth_average_ventilation!$R44&gt;bymonth_average_ventilation!D44,1-bymonth_average_ventilation!D44/bymonth_average_ventilation!$R44,1),0.5)))</f>
        <v>7.5</v>
      </c>
      <c r="E44" s="17">
        <f>MAX(4,IF(bymonth_sum_precip!E44&gt;50,15-(INT(bymonth_sum_precip!E44/50)-1)*2,15)*(MAX(IF(bymonth_average_ventilation!$R44&gt;bymonth_average_ventilation!E44,1-bymonth_average_ventilation!E44/bymonth_average_ventilation!$R44,1),0.5)))</f>
        <v>15</v>
      </c>
      <c r="F44" s="17">
        <f>MAX(4,IF(bymonth_sum_precip!F44&gt;50,15-(INT(bymonth_sum_precip!F44/50)-1)*2,15)*(MAX(IF(bymonth_average_ventilation!$R44&gt;bymonth_average_ventilation!F44,1-bymonth_average_ventilation!F44/bymonth_average_ventilation!$R44,1),0.5)))</f>
        <v>15</v>
      </c>
      <c r="G44" s="17">
        <f>MAX(4,IF(bymonth_sum_precip!G44&gt;50,15-(INT(bymonth_sum_precip!G44/50)-1)*2,15)*(MAX(IF(bymonth_average_ventilation!$R44&gt;bymonth_average_ventilation!G44,1-bymonth_average_ventilation!G44/bymonth_average_ventilation!$R44,1),0.5)))</f>
        <v>15</v>
      </c>
      <c r="H44" s="17">
        <f>MAX(4,IF(bymonth_sum_precip!H44&gt;50,15-(INT(bymonth_sum_precip!H44/50)-1)*2,15)*(MAX(IF(bymonth_average_ventilation!$R44&gt;bymonth_average_ventilation!H44,1-bymonth_average_ventilation!H44/bymonth_average_ventilation!$R44,1),0.5)))</f>
        <v>15</v>
      </c>
      <c r="I44" s="17">
        <f>MAX(4,IF(bymonth_sum_precip!I44&gt;50,15-(INT(bymonth_sum_precip!I44/50)-1)*2,15)*(MAX(IF(bymonth_average_ventilation!$R44&gt;bymonth_average_ventilation!I44,1-bymonth_average_ventilation!I44/bymonth_average_ventilation!$R44,1),0.5)))</f>
        <v>9</v>
      </c>
      <c r="J44" s="17">
        <f>MAX(4,IF(bymonth_sum_precip!J44&gt;50,15-(INT(bymonth_sum_precip!J44/50)-1)*2,15)*(MAX(IF(bymonth_average_ventilation!$R44&gt;bymonth_average_ventilation!J44,1-bymonth_average_ventilation!J44/bymonth_average_ventilation!$R44,1),0.5)))</f>
        <v>7</v>
      </c>
      <c r="K44" s="17">
        <f>MAX(4,IF(bymonth_sum_precip!K44&gt;50,15-(INT(bymonth_sum_precip!K44/50)-1)*2,15)*(MAX(IF(bymonth_average_ventilation!$R44&gt;bymonth_average_ventilation!K44,1-bymonth_average_ventilation!K44/bymonth_average_ventilation!$R44,1),0.5)))</f>
        <v>4.5</v>
      </c>
      <c r="L44" s="17">
        <f>MAX(4,IF(bymonth_sum_precip!L44&gt;50,15-(INT(bymonth_sum_precip!L44/50)-1)*2,15)*(MAX(IF(bymonth_average_ventilation!$R44&gt;bymonth_average_ventilation!L44,1-bymonth_average_ventilation!L44/bymonth_average_ventilation!$R44,1),0.5)))</f>
        <v>7.5</v>
      </c>
      <c r="M44" s="17">
        <f>MAX(4,IF(bymonth_sum_precip!M44&gt;50,15-(INT(bymonth_sum_precip!M44/50)-1)*2,15)*(MAX(IF(bymonth_average_ventilation!$R44&gt;bymonth_average_ventilation!M44,1-bymonth_average_ventilation!M44/bymonth_average_ventilation!$R44,1),0.5)))</f>
        <v>7.5</v>
      </c>
      <c r="N44" s="17">
        <f>MAX(4,IF(bymonth_sum_precip!N44&gt;50,15-(INT(bymonth_sum_precip!N44/50)-1)*2,15)*(MAX(IF(bymonth_average_ventilation!$R44&gt;bymonth_average_ventilation!N44,1-bymonth_average_ventilation!N44/bymonth_average_ventilation!$R44,1),0.5)))</f>
        <v>8.7493513979047695</v>
      </c>
      <c r="O44" s="4" t="s">
        <v>1586</v>
      </c>
      <c r="P44" s="14">
        <v>0</v>
      </c>
      <c r="Q44" s="1">
        <v>2</v>
      </c>
      <c r="R44" s="18">
        <f t="shared" si="0"/>
        <v>120.3036381086099</v>
      </c>
    </row>
    <row r="45" spans="1:18" x14ac:dyDescent="0.25">
      <c r="A45">
        <v>41</v>
      </c>
      <c r="B45" t="s">
        <v>96</v>
      </c>
      <c r="C45" s="17">
        <f>MAX(4,IF(bymonth_sum_precip!C45&gt;50,15-(INT(bymonth_sum_precip!C45/50)-1)*2,15)*(MAX(IF(bymonth_average_ventilation!$R45&gt;bymonth_average_ventilation!C45,1-bymonth_average_ventilation!C45/bymonth_average_ventilation!$R45,1),0.5)))</f>
        <v>9.4084480497015441</v>
      </c>
      <c r="D45" s="17">
        <f>MAX(4,IF(bymonth_sum_precip!D45&gt;50,15-(INT(bymonth_sum_precip!D45/50)-1)*2,15)*(MAX(IF(bymonth_average_ventilation!$R45&gt;bymonth_average_ventilation!D45,1-bymonth_average_ventilation!D45/bymonth_average_ventilation!$R45,1),0.5)))</f>
        <v>7.5</v>
      </c>
      <c r="E45" s="17">
        <f>MAX(4,IF(bymonth_sum_precip!E45&gt;50,15-(INT(bymonth_sum_precip!E45/50)-1)*2,15)*(MAX(IF(bymonth_average_ventilation!$R45&gt;bymonth_average_ventilation!E45,1-bymonth_average_ventilation!E45/bymonth_average_ventilation!$R45,1),0.5)))</f>
        <v>15</v>
      </c>
      <c r="F45" s="17">
        <f>MAX(4,IF(bymonth_sum_precip!F45&gt;50,15-(INT(bymonth_sum_precip!F45/50)-1)*2,15)*(MAX(IF(bymonth_average_ventilation!$R45&gt;bymonth_average_ventilation!F45,1-bymonth_average_ventilation!F45/bymonth_average_ventilation!$R45,1),0.5)))</f>
        <v>15</v>
      </c>
      <c r="G45" s="17">
        <f>MAX(4,IF(bymonth_sum_precip!G45&gt;50,15-(INT(bymonth_sum_precip!G45/50)-1)*2,15)*(MAX(IF(bymonth_average_ventilation!$R45&gt;bymonth_average_ventilation!G45,1-bymonth_average_ventilation!G45/bymonth_average_ventilation!$R45,1),0.5)))</f>
        <v>15</v>
      </c>
      <c r="H45" s="17">
        <f>MAX(4,IF(bymonth_sum_precip!H45&gt;50,15-(INT(bymonth_sum_precip!H45/50)-1)*2,15)*(MAX(IF(bymonth_average_ventilation!$R45&gt;bymonth_average_ventilation!H45,1-bymonth_average_ventilation!H45/bymonth_average_ventilation!$R45,1),0.5)))</f>
        <v>15</v>
      </c>
      <c r="I45" s="17">
        <f>MAX(4,IF(bymonth_sum_precip!I45&gt;50,15-(INT(bymonth_sum_precip!I45/50)-1)*2,15)*(MAX(IF(bymonth_average_ventilation!$R45&gt;bymonth_average_ventilation!I45,1-bymonth_average_ventilation!I45/bymonth_average_ventilation!$R45,1),0.5)))</f>
        <v>5</v>
      </c>
      <c r="J45" s="17">
        <f>MAX(4,IF(bymonth_sum_precip!J45&gt;50,15-(INT(bymonth_sum_precip!J45/50)-1)*2,15)*(MAX(IF(bymonth_average_ventilation!$R45&gt;bymonth_average_ventilation!J45,1-bymonth_average_ventilation!J45/bymonth_average_ventilation!$R45,1),0.5)))</f>
        <v>7.5</v>
      </c>
      <c r="K45" s="17">
        <f>MAX(4,IF(bymonth_sum_precip!K45&gt;50,15-(INT(bymonth_sum_precip!K45/50)-1)*2,15)*(MAX(IF(bymonth_average_ventilation!$R45&gt;bymonth_average_ventilation!K45,1-bymonth_average_ventilation!K45/bymonth_average_ventilation!$R45,1),0.5)))</f>
        <v>4</v>
      </c>
      <c r="L45" s="17">
        <f>MAX(4,IF(bymonth_sum_precip!L45&gt;50,15-(INT(bymonth_sum_precip!L45/50)-1)*2,15)*(MAX(IF(bymonth_average_ventilation!$R45&gt;bymonth_average_ventilation!L45,1-bymonth_average_ventilation!L45/bymonth_average_ventilation!$R45,1),0.5)))</f>
        <v>7.5</v>
      </c>
      <c r="M45" s="17">
        <f>MAX(4,IF(bymonth_sum_precip!M45&gt;50,15-(INT(bymonth_sum_precip!M45/50)-1)*2,15)*(MAX(IF(bymonth_average_ventilation!$R45&gt;bymonth_average_ventilation!M45,1-bymonth_average_ventilation!M45/bymonth_average_ventilation!$R45,1),0.5)))</f>
        <v>9.4546179459708277</v>
      </c>
      <c r="N45" s="17">
        <f>MAX(4,IF(bymonth_sum_precip!N45&gt;50,15-(INT(bymonth_sum_precip!N45/50)-1)*2,15)*(MAX(IF(bymonth_average_ventilation!$R45&gt;bymonth_average_ventilation!N45,1-bymonth_average_ventilation!N45/bymonth_average_ventilation!$R45,1),0.5)))</f>
        <v>10.612575417293638</v>
      </c>
      <c r="O45" s="4" t="s">
        <v>1586</v>
      </c>
      <c r="P45" s="14">
        <v>0</v>
      </c>
      <c r="Q45" s="1">
        <v>2</v>
      </c>
      <c r="R45" s="18">
        <f t="shared" si="0"/>
        <v>120.97564141296601</v>
      </c>
    </row>
    <row r="46" spans="1:18" x14ac:dyDescent="0.25">
      <c r="A46">
        <v>42</v>
      </c>
      <c r="B46" t="s">
        <v>302</v>
      </c>
      <c r="C46" s="17">
        <f>MAX(4,IF(bymonth_sum_precip!C46&gt;50,15-(INT(bymonth_sum_precip!C46/50)-1)*2,15)*(MAX(IF(bymonth_average_ventilation!$R46&gt;bymonth_average_ventilation!C46,1-bymonth_average_ventilation!C46/bymonth_average_ventilation!$R46,1),0.5)))</f>
        <v>8.5940933585396397</v>
      </c>
      <c r="D46" s="17">
        <f>MAX(4,IF(bymonth_sum_precip!D46&gt;50,15-(INT(bymonth_sum_precip!D46/50)-1)*2,15)*(MAX(IF(bymonth_average_ventilation!$R46&gt;bymonth_average_ventilation!D46,1-bymonth_average_ventilation!D46/bymonth_average_ventilation!$R46,1),0.5)))</f>
        <v>7.5</v>
      </c>
      <c r="E46" s="17">
        <f>MAX(4,IF(bymonth_sum_precip!E46&gt;50,15-(INT(bymonth_sum_precip!E46/50)-1)*2,15)*(MAX(IF(bymonth_average_ventilation!$R46&gt;bymonth_average_ventilation!E46,1-bymonth_average_ventilation!E46/bymonth_average_ventilation!$R46,1),0.5)))</f>
        <v>15</v>
      </c>
      <c r="F46" s="17">
        <f>MAX(4,IF(bymonth_sum_precip!F46&gt;50,15-(INT(bymonth_sum_precip!F46/50)-1)*2,15)*(MAX(IF(bymonth_average_ventilation!$R46&gt;bymonth_average_ventilation!F46,1-bymonth_average_ventilation!F46/bymonth_average_ventilation!$R46,1),0.5)))</f>
        <v>15</v>
      </c>
      <c r="G46" s="17">
        <f>MAX(4,IF(bymonth_sum_precip!G46&gt;50,15-(INT(bymonth_sum_precip!G46/50)-1)*2,15)*(MAX(IF(bymonth_average_ventilation!$R46&gt;bymonth_average_ventilation!G46,1-bymonth_average_ventilation!G46/bymonth_average_ventilation!$R46,1),0.5)))</f>
        <v>15</v>
      </c>
      <c r="H46" s="17">
        <f>MAX(4,IF(bymonth_sum_precip!H46&gt;50,15-(INT(bymonth_sum_precip!H46/50)-1)*2,15)*(MAX(IF(bymonth_average_ventilation!$R46&gt;bymonth_average_ventilation!H46,1-bymonth_average_ventilation!H46/bymonth_average_ventilation!$R46,1),0.5)))</f>
        <v>15</v>
      </c>
      <c r="I46" s="17">
        <f>MAX(4,IF(bymonth_sum_precip!I46&gt;50,15-(INT(bymonth_sum_precip!I46/50)-1)*2,15)*(MAX(IF(bymonth_average_ventilation!$R46&gt;bymonth_average_ventilation!I46,1-bymonth_average_ventilation!I46/bymonth_average_ventilation!$R46,1),0.5)))</f>
        <v>5</v>
      </c>
      <c r="J46" s="17">
        <f>MAX(4,IF(bymonth_sum_precip!J46&gt;50,15-(INT(bymonth_sum_precip!J46/50)-1)*2,15)*(MAX(IF(bymonth_average_ventilation!$R46&gt;bymonth_average_ventilation!J46,1-bymonth_average_ventilation!J46/bymonth_average_ventilation!$R46,1),0.5)))</f>
        <v>4</v>
      </c>
      <c r="K46" s="17">
        <f>MAX(4,IF(bymonth_sum_precip!K46&gt;50,15-(INT(bymonth_sum_precip!K46/50)-1)*2,15)*(MAX(IF(bymonth_average_ventilation!$R46&gt;bymonth_average_ventilation!K46,1-bymonth_average_ventilation!K46/bymonth_average_ventilation!$R46,1),0.5)))</f>
        <v>6.5</v>
      </c>
      <c r="L46" s="17">
        <f>MAX(4,IF(bymonth_sum_precip!L46&gt;50,15-(INT(bymonth_sum_precip!L46/50)-1)*2,15)*(MAX(IF(bymonth_average_ventilation!$R46&gt;bymonth_average_ventilation!L46,1-bymonth_average_ventilation!L46/bymonth_average_ventilation!$R46,1),0.5)))</f>
        <v>7.5</v>
      </c>
      <c r="M46" s="17">
        <f>MAX(4,IF(bymonth_sum_precip!M46&gt;50,15-(INT(bymonth_sum_precip!M46/50)-1)*2,15)*(MAX(IF(bymonth_average_ventilation!$R46&gt;bymonth_average_ventilation!M46,1-bymonth_average_ventilation!M46/bymonth_average_ventilation!$R46,1),0.5)))</f>
        <v>7.5</v>
      </c>
      <c r="N46" s="17">
        <f>MAX(4,IF(bymonth_sum_precip!N46&gt;50,15-(INT(bymonth_sum_precip!N46/50)-1)*2,15)*(MAX(IF(bymonth_average_ventilation!$R46&gt;bymonth_average_ventilation!N46,1-bymonth_average_ventilation!N46/bymonth_average_ventilation!$R46,1),0.5)))</f>
        <v>8.674580189029685</v>
      </c>
      <c r="O46" s="4" t="s">
        <v>1586</v>
      </c>
      <c r="P46" s="14">
        <v>0</v>
      </c>
      <c r="Q46" s="1">
        <v>2</v>
      </c>
      <c r="R46" s="18">
        <f t="shared" si="0"/>
        <v>115.26867354756932</v>
      </c>
    </row>
    <row r="47" spans="1:18" x14ac:dyDescent="0.25">
      <c r="A47">
        <v>43</v>
      </c>
      <c r="B47" t="s">
        <v>303</v>
      </c>
      <c r="C47" s="17">
        <f>MAX(4,IF(bymonth_sum_precip!C47&gt;50,15-(INT(bymonth_sum_precip!C47/50)-1)*2,15)*(MAX(IF(bymonth_average_ventilation!$R47&gt;bymonth_average_ventilation!C47,1-bymonth_average_ventilation!C47/bymonth_average_ventilation!$R47,1),0.5)))</f>
        <v>8.5369798892918833</v>
      </c>
      <c r="D47" s="17">
        <f>MAX(4,IF(bymonth_sum_precip!D47&gt;50,15-(INT(bymonth_sum_precip!D47/50)-1)*2,15)*(MAX(IF(bymonth_average_ventilation!$R47&gt;bymonth_average_ventilation!D47,1-bymonth_average_ventilation!D47/bymonth_average_ventilation!$R47,1),0.5)))</f>
        <v>7.5</v>
      </c>
      <c r="E47" s="17">
        <f>MAX(4,IF(bymonth_sum_precip!E47&gt;50,15-(INT(bymonth_sum_precip!E47/50)-1)*2,15)*(MAX(IF(bymonth_average_ventilation!$R47&gt;bymonth_average_ventilation!E47,1-bymonth_average_ventilation!E47/bymonth_average_ventilation!$R47,1),0.5)))</f>
        <v>15</v>
      </c>
      <c r="F47" s="17">
        <f>MAX(4,IF(bymonth_sum_precip!F47&gt;50,15-(INT(bymonth_sum_precip!F47/50)-1)*2,15)*(MAX(IF(bymonth_average_ventilation!$R47&gt;bymonth_average_ventilation!F47,1-bymonth_average_ventilation!F47/bymonth_average_ventilation!$R47,1),0.5)))</f>
        <v>15</v>
      </c>
      <c r="G47" s="17">
        <f>MAX(4,IF(bymonth_sum_precip!G47&gt;50,15-(INT(bymonth_sum_precip!G47/50)-1)*2,15)*(MAX(IF(bymonth_average_ventilation!$R47&gt;bymonth_average_ventilation!G47,1-bymonth_average_ventilation!G47/bymonth_average_ventilation!$R47,1),0.5)))</f>
        <v>15</v>
      </c>
      <c r="H47" s="17">
        <f>MAX(4,IF(bymonth_sum_precip!H47&gt;50,15-(INT(bymonth_sum_precip!H47/50)-1)*2,15)*(MAX(IF(bymonth_average_ventilation!$R47&gt;bymonth_average_ventilation!H47,1-bymonth_average_ventilation!H47/bymonth_average_ventilation!$R47,1),0.5)))</f>
        <v>15</v>
      </c>
      <c r="I47" s="17">
        <f>MAX(4,IF(bymonth_sum_precip!I47&gt;50,15-(INT(bymonth_sum_precip!I47/50)-1)*2,15)*(MAX(IF(bymonth_average_ventilation!$R47&gt;bymonth_average_ventilation!I47,1-bymonth_average_ventilation!I47/bymonth_average_ventilation!$R47,1),0.5)))</f>
        <v>4</v>
      </c>
      <c r="J47" s="17">
        <f>MAX(4,IF(bymonth_sum_precip!J47&gt;50,15-(INT(bymonth_sum_precip!J47/50)-1)*2,15)*(MAX(IF(bymonth_average_ventilation!$R47&gt;bymonth_average_ventilation!J47,1-bymonth_average_ventilation!J47/bymonth_average_ventilation!$R47,1),0.5)))</f>
        <v>4</v>
      </c>
      <c r="K47" s="17">
        <f>MAX(4,IF(bymonth_sum_precip!K47&gt;50,15-(INT(bymonth_sum_precip!K47/50)-1)*2,15)*(MAX(IF(bymonth_average_ventilation!$R47&gt;bymonth_average_ventilation!K47,1-bymonth_average_ventilation!K47/bymonth_average_ventilation!$R47,1),0.5)))</f>
        <v>4</v>
      </c>
      <c r="L47" s="17">
        <f>MAX(4,IF(bymonth_sum_precip!L47&gt;50,15-(INT(bymonth_sum_precip!L47/50)-1)*2,15)*(MAX(IF(bymonth_average_ventilation!$R47&gt;bymonth_average_ventilation!L47,1-bymonth_average_ventilation!L47/bymonth_average_ventilation!$R47,1),0.5)))</f>
        <v>7.5</v>
      </c>
      <c r="M47" s="17">
        <f>MAX(4,IF(bymonth_sum_precip!M47&gt;50,15-(INT(bymonth_sum_precip!M47/50)-1)*2,15)*(MAX(IF(bymonth_average_ventilation!$R47&gt;bymonth_average_ventilation!M47,1-bymonth_average_ventilation!M47/bymonth_average_ventilation!$R47,1),0.5)))</f>
        <v>7.7123696716763668</v>
      </c>
      <c r="N47" s="17">
        <f>MAX(4,IF(bymonth_sum_precip!N47&gt;50,15-(INT(bymonth_sum_precip!N47/50)-1)*2,15)*(MAX(IF(bymonth_average_ventilation!$R47&gt;bymonth_average_ventilation!N47,1-bymonth_average_ventilation!N47/bymonth_average_ventilation!$R47,1),0.5)))</f>
        <v>9.273416134875875</v>
      </c>
      <c r="O47" s="4" t="s">
        <v>1586</v>
      </c>
      <c r="P47" s="14">
        <v>0</v>
      </c>
      <c r="Q47" s="1">
        <v>2</v>
      </c>
      <c r="R47" s="18">
        <f t="shared" si="0"/>
        <v>112.52276569584413</v>
      </c>
    </row>
    <row r="48" spans="1:18" x14ac:dyDescent="0.25">
      <c r="A48">
        <v>44</v>
      </c>
      <c r="B48" t="s">
        <v>304</v>
      </c>
      <c r="C48" s="17">
        <f>MAX(4,IF(bymonth_sum_precip!C48&gt;50,15-(INT(bymonth_sum_precip!C48/50)-1)*2,15)*(MAX(IF(bymonth_average_ventilation!$R48&gt;bymonth_average_ventilation!C48,1-bymonth_average_ventilation!C48/bymonth_average_ventilation!$R48,1),0.5)))</f>
        <v>8.6793989777892886</v>
      </c>
      <c r="D48" s="17">
        <f>MAX(4,IF(bymonth_sum_precip!D48&gt;50,15-(INT(bymonth_sum_precip!D48/50)-1)*2,15)*(MAX(IF(bymonth_average_ventilation!$R48&gt;bymonth_average_ventilation!D48,1-bymonth_average_ventilation!D48/bymonth_average_ventilation!$R48,1),0.5)))</f>
        <v>7.5</v>
      </c>
      <c r="E48" s="17">
        <f>MAX(4,IF(bymonth_sum_precip!E48&gt;50,15-(INT(bymonth_sum_precip!E48/50)-1)*2,15)*(MAX(IF(bymonth_average_ventilation!$R48&gt;bymonth_average_ventilation!E48,1-bymonth_average_ventilation!E48/bymonth_average_ventilation!$R48,1),0.5)))</f>
        <v>15</v>
      </c>
      <c r="F48" s="17">
        <f>MAX(4,IF(bymonth_sum_precip!F48&gt;50,15-(INT(bymonth_sum_precip!F48/50)-1)*2,15)*(MAX(IF(bymonth_average_ventilation!$R48&gt;bymonth_average_ventilation!F48,1-bymonth_average_ventilation!F48/bymonth_average_ventilation!$R48,1),0.5)))</f>
        <v>15</v>
      </c>
      <c r="G48" s="17">
        <f>MAX(4,IF(bymonth_sum_precip!G48&gt;50,15-(INT(bymonth_sum_precip!G48/50)-1)*2,15)*(MAX(IF(bymonth_average_ventilation!$R48&gt;bymonth_average_ventilation!G48,1-bymonth_average_ventilation!G48/bymonth_average_ventilation!$R48,1),0.5)))</f>
        <v>15</v>
      </c>
      <c r="H48" s="17">
        <f>MAX(4,IF(bymonth_sum_precip!H48&gt;50,15-(INT(bymonth_sum_precip!H48/50)-1)*2,15)*(MAX(IF(bymonth_average_ventilation!$R48&gt;bymonth_average_ventilation!H48,1-bymonth_average_ventilation!H48/bymonth_average_ventilation!$R48,1),0.5)))</f>
        <v>15</v>
      </c>
      <c r="I48" s="17">
        <f>MAX(4,IF(bymonth_sum_precip!I48&gt;50,15-(INT(bymonth_sum_precip!I48/50)-1)*2,15)*(MAX(IF(bymonth_average_ventilation!$R48&gt;bymonth_average_ventilation!I48,1-bymonth_average_ventilation!I48/bymonth_average_ventilation!$R48,1),0.5)))</f>
        <v>5</v>
      </c>
      <c r="J48" s="17">
        <f>MAX(4,IF(bymonth_sum_precip!J48&gt;50,15-(INT(bymonth_sum_precip!J48/50)-1)*2,15)*(MAX(IF(bymonth_average_ventilation!$R48&gt;bymonth_average_ventilation!J48,1-bymonth_average_ventilation!J48/bymonth_average_ventilation!$R48,1),0.5)))</f>
        <v>5</v>
      </c>
      <c r="K48" s="17">
        <f>MAX(4,IF(bymonth_sum_precip!K48&gt;50,15-(INT(bymonth_sum_precip!K48/50)-1)*2,15)*(MAX(IF(bymonth_average_ventilation!$R48&gt;bymonth_average_ventilation!K48,1-bymonth_average_ventilation!K48/bymonth_average_ventilation!$R48,1),0.5)))</f>
        <v>4.5</v>
      </c>
      <c r="L48" s="17">
        <f>MAX(4,IF(bymonth_sum_precip!L48&gt;50,15-(INT(bymonth_sum_precip!L48/50)-1)*2,15)*(MAX(IF(bymonth_average_ventilation!$R48&gt;bymonth_average_ventilation!L48,1-bymonth_average_ventilation!L48/bymonth_average_ventilation!$R48,1),0.5)))</f>
        <v>7.5</v>
      </c>
      <c r="M48" s="17">
        <f>MAX(4,IF(bymonth_sum_precip!M48&gt;50,15-(INT(bymonth_sum_precip!M48/50)-1)*2,15)*(MAX(IF(bymonth_average_ventilation!$R48&gt;bymonth_average_ventilation!M48,1-bymonth_average_ventilation!M48/bymonth_average_ventilation!$R48,1),0.5)))</f>
        <v>7.5</v>
      </c>
      <c r="N48" s="17">
        <f>MAX(4,IF(bymonth_sum_precip!N48&gt;50,15-(INT(bymonth_sum_precip!N48/50)-1)*2,15)*(MAX(IF(bymonth_average_ventilation!$R48&gt;bymonth_average_ventilation!N48,1-bymonth_average_ventilation!N48/bymonth_average_ventilation!$R48,1),0.5)))</f>
        <v>8.6009377904799891</v>
      </c>
      <c r="O48" s="4" t="s">
        <v>1586</v>
      </c>
      <c r="P48" s="14">
        <v>0</v>
      </c>
      <c r="Q48" s="1">
        <v>2</v>
      </c>
      <c r="R48" s="18">
        <f t="shared" si="0"/>
        <v>114.28033676826928</v>
      </c>
    </row>
    <row r="49" spans="1:18" x14ac:dyDescent="0.25">
      <c r="A49">
        <v>45</v>
      </c>
      <c r="B49" t="s">
        <v>305</v>
      </c>
      <c r="C49" s="17">
        <f>MAX(4,IF(bymonth_sum_precip!C49&gt;50,15-(INT(bymonth_sum_precip!C49/50)-1)*2,15)*(MAX(IF(bymonth_average_ventilation!$R49&gt;bymonth_average_ventilation!C49,1-bymonth_average_ventilation!C49/bymonth_average_ventilation!$R49,1),0.5)))</f>
        <v>9.2824901874746821</v>
      </c>
      <c r="D49" s="17">
        <f>MAX(4,IF(bymonth_sum_precip!D49&gt;50,15-(INT(bymonth_sum_precip!D49/50)-1)*2,15)*(MAX(IF(bymonth_average_ventilation!$R49&gt;bymonth_average_ventilation!D49,1-bymonth_average_ventilation!D49/bymonth_average_ventilation!$R49,1),0.5)))</f>
        <v>7.5</v>
      </c>
      <c r="E49" s="17">
        <f>MAX(4,IF(bymonth_sum_precip!E49&gt;50,15-(INT(bymonth_sum_precip!E49/50)-1)*2,15)*(MAX(IF(bymonth_average_ventilation!$R49&gt;bymonth_average_ventilation!E49,1-bymonth_average_ventilation!E49/bymonth_average_ventilation!$R49,1),0.5)))</f>
        <v>7.5</v>
      </c>
      <c r="F49" s="17">
        <f>MAX(4,IF(bymonth_sum_precip!F49&gt;50,15-(INT(bymonth_sum_precip!F49/50)-1)*2,15)*(MAX(IF(bymonth_average_ventilation!$R49&gt;bymonth_average_ventilation!F49,1-bymonth_average_ventilation!F49/bymonth_average_ventilation!$R49,1),0.5)))</f>
        <v>15</v>
      </c>
      <c r="G49" s="17">
        <f>MAX(4,IF(bymonth_sum_precip!G49&gt;50,15-(INT(bymonth_sum_precip!G49/50)-1)*2,15)*(MAX(IF(bymonth_average_ventilation!$R49&gt;bymonth_average_ventilation!G49,1-bymonth_average_ventilation!G49/bymonth_average_ventilation!$R49,1),0.5)))</f>
        <v>15</v>
      </c>
      <c r="H49" s="17">
        <f>MAX(4,IF(bymonth_sum_precip!H49&gt;50,15-(INT(bymonth_sum_precip!H49/50)-1)*2,15)*(MAX(IF(bymonth_average_ventilation!$R49&gt;bymonth_average_ventilation!H49,1-bymonth_average_ventilation!H49/bymonth_average_ventilation!$R49,1),0.5)))</f>
        <v>15</v>
      </c>
      <c r="I49" s="17">
        <f>MAX(4,IF(bymonth_sum_precip!I49&gt;50,15-(INT(bymonth_sum_precip!I49/50)-1)*2,15)*(MAX(IF(bymonth_average_ventilation!$R49&gt;bymonth_average_ventilation!I49,1-bymonth_average_ventilation!I49/bymonth_average_ventilation!$R49,1),0.5)))</f>
        <v>7</v>
      </c>
      <c r="J49" s="17">
        <f>MAX(4,IF(bymonth_sum_precip!J49&gt;50,15-(INT(bymonth_sum_precip!J49/50)-1)*2,15)*(MAX(IF(bymonth_average_ventilation!$R49&gt;bymonth_average_ventilation!J49,1-bymonth_average_ventilation!J49/bymonth_average_ventilation!$R49,1),0.5)))</f>
        <v>9</v>
      </c>
      <c r="K49" s="17">
        <f>MAX(4,IF(bymonth_sum_precip!K49&gt;50,15-(INT(bymonth_sum_precip!K49/50)-1)*2,15)*(MAX(IF(bymonth_average_ventilation!$R49&gt;bymonth_average_ventilation!K49,1-bymonth_average_ventilation!K49/bymonth_average_ventilation!$R49,1),0.5)))</f>
        <v>7.5</v>
      </c>
      <c r="L49" s="17">
        <f>MAX(4,IF(bymonth_sum_precip!L49&gt;50,15-(INT(bymonth_sum_precip!L49/50)-1)*2,15)*(MAX(IF(bymonth_average_ventilation!$R49&gt;bymonth_average_ventilation!L49,1-bymonth_average_ventilation!L49/bymonth_average_ventilation!$R49,1),0.5)))</f>
        <v>8.4136743723632108</v>
      </c>
      <c r="M49" s="17">
        <f>MAX(4,IF(bymonth_sum_precip!M49&gt;50,15-(INT(bymonth_sum_precip!M49/50)-1)*2,15)*(MAX(IF(bymonth_average_ventilation!$R49&gt;bymonth_average_ventilation!M49,1-bymonth_average_ventilation!M49/bymonth_average_ventilation!$R49,1),0.5)))</f>
        <v>8.9152736416435747</v>
      </c>
      <c r="N49" s="17">
        <f>MAX(4,IF(bymonth_sum_precip!N49&gt;50,15-(INT(bymonth_sum_precip!N49/50)-1)*2,15)*(MAX(IF(bymonth_average_ventilation!$R49&gt;bymonth_average_ventilation!N49,1-bymonth_average_ventilation!N49/bymonth_average_ventilation!$R49,1),0.5)))</f>
        <v>9.4362679526319848</v>
      </c>
      <c r="O49" s="4" t="s">
        <v>1587</v>
      </c>
      <c r="P49" s="14">
        <v>0</v>
      </c>
      <c r="Q49" s="1">
        <v>2</v>
      </c>
      <c r="R49" s="18">
        <f t="shared" si="0"/>
        <v>119.54770615411344</v>
      </c>
    </row>
    <row r="50" spans="1:18" x14ac:dyDescent="0.25">
      <c r="A50">
        <v>46</v>
      </c>
      <c r="B50" t="s">
        <v>306</v>
      </c>
      <c r="C50" s="17">
        <f>MAX(4,IF(bymonth_sum_precip!C50&gt;50,15-(INT(bymonth_sum_precip!C50/50)-1)*2,15)*(MAX(IF(bymonth_average_ventilation!$R50&gt;bymonth_average_ventilation!C50,1-bymonth_average_ventilation!C50/bymonth_average_ventilation!$R50,1),0.5)))</f>
        <v>8.5368609185405173</v>
      </c>
      <c r="D50" s="17">
        <f>MAX(4,IF(bymonth_sum_precip!D50&gt;50,15-(INT(bymonth_sum_precip!D50/50)-1)*2,15)*(MAX(IF(bymonth_average_ventilation!$R50&gt;bymonth_average_ventilation!D50,1-bymonth_average_ventilation!D50/bymonth_average_ventilation!$R50,1),0.5)))</f>
        <v>7.5</v>
      </c>
      <c r="E50" s="17">
        <f>MAX(4,IF(bymonth_sum_precip!E50&gt;50,15-(INT(bymonth_sum_precip!E50/50)-1)*2,15)*(MAX(IF(bymonth_average_ventilation!$R50&gt;bymonth_average_ventilation!E50,1-bymonth_average_ventilation!E50/bymonth_average_ventilation!$R50,1),0.5)))</f>
        <v>7.5</v>
      </c>
      <c r="F50" s="17">
        <f>MAX(4,IF(bymonth_sum_precip!F50&gt;50,15-(INT(bymonth_sum_precip!F50/50)-1)*2,15)*(MAX(IF(bymonth_average_ventilation!$R50&gt;bymonth_average_ventilation!F50,1-bymonth_average_ventilation!F50/bymonth_average_ventilation!$R50,1),0.5)))</f>
        <v>15</v>
      </c>
      <c r="G50" s="17">
        <f>MAX(4,IF(bymonth_sum_precip!G50&gt;50,15-(INT(bymonth_sum_precip!G50/50)-1)*2,15)*(MAX(IF(bymonth_average_ventilation!$R50&gt;bymonth_average_ventilation!G50,1-bymonth_average_ventilation!G50/bymonth_average_ventilation!$R50,1),0.5)))</f>
        <v>15</v>
      </c>
      <c r="H50" s="17">
        <f>MAX(4,IF(bymonth_sum_precip!H50&gt;50,15-(INT(bymonth_sum_precip!H50/50)-1)*2,15)*(MAX(IF(bymonth_average_ventilation!$R50&gt;bymonth_average_ventilation!H50,1-bymonth_average_ventilation!H50/bymonth_average_ventilation!$R50,1),0.5)))</f>
        <v>15</v>
      </c>
      <c r="I50" s="17">
        <f>MAX(4,IF(bymonth_sum_precip!I50&gt;50,15-(INT(bymonth_sum_precip!I50/50)-1)*2,15)*(MAX(IF(bymonth_average_ventilation!$R50&gt;bymonth_average_ventilation!I50,1-bymonth_average_ventilation!I50/bymonth_average_ventilation!$R50,1),0.5)))</f>
        <v>4</v>
      </c>
      <c r="J50" s="17">
        <f>MAX(4,IF(bymonth_sum_precip!J50&gt;50,15-(INT(bymonth_sum_precip!J50/50)-1)*2,15)*(MAX(IF(bymonth_average_ventilation!$R50&gt;bymonth_average_ventilation!J50,1-bymonth_average_ventilation!J50/bymonth_average_ventilation!$R50,1),0.5)))</f>
        <v>5</v>
      </c>
      <c r="K50" s="17">
        <f>MAX(4,IF(bymonth_sum_precip!K50&gt;50,15-(INT(bymonth_sum_precip!K50/50)-1)*2,15)*(MAX(IF(bymonth_average_ventilation!$R50&gt;bymonth_average_ventilation!K50,1-bymonth_average_ventilation!K50/bymonth_average_ventilation!$R50,1),0.5)))</f>
        <v>7.5</v>
      </c>
      <c r="L50" s="17">
        <f>MAX(4,IF(bymonth_sum_precip!L50&gt;50,15-(INT(bymonth_sum_precip!L50/50)-1)*2,15)*(MAX(IF(bymonth_average_ventilation!$R50&gt;bymonth_average_ventilation!L50,1-bymonth_average_ventilation!L50/bymonth_average_ventilation!$R50,1),0.5)))</f>
        <v>8.1920413913797994</v>
      </c>
      <c r="M50" s="17">
        <f>MAX(4,IF(bymonth_sum_precip!M50&gt;50,15-(INT(bymonth_sum_precip!M50/50)-1)*2,15)*(MAX(IF(bymonth_average_ventilation!$R50&gt;bymonth_average_ventilation!M50,1-bymonth_average_ventilation!M50/bymonth_average_ventilation!$R50,1),0.5)))</f>
        <v>8.0121347989562128</v>
      </c>
      <c r="N50" s="17">
        <f>MAX(4,IF(bymonth_sum_precip!N50&gt;50,15-(INT(bymonth_sum_precip!N50/50)-1)*2,15)*(MAX(IF(bymonth_average_ventilation!$R50&gt;bymonth_average_ventilation!N50,1-bymonth_average_ventilation!N50/bymonth_average_ventilation!$R50,1),0.5)))</f>
        <v>9.0010917568807933</v>
      </c>
      <c r="O50" s="4" t="s">
        <v>1587</v>
      </c>
      <c r="P50" s="14">
        <v>0</v>
      </c>
      <c r="Q50" s="1">
        <v>2</v>
      </c>
      <c r="R50" s="18">
        <f t="shared" si="0"/>
        <v>110.24212886575734</v>
      </c>
    </row>
    <row r="51" spans="1:18" x14ac:dyDescent="0.25">
      <c r="A51">
        <v>47</v>
      </c>
      <c r="B51" t="s">
        <v>307</v>
      </c>
      <c r="C51" s="17">
        <f>MAX(4,IF(bymonth_sum_precip!C51&gt;50,15-(INT(bymonth_sum_precip!C51/50)-1)*2,15)*(MAX(IF(bymonth_average_ventilation!$R51&gt;bymonth_average_ventilation!C51,1-bymonth_average_ventilation!C51/bymonth_average_ventilation!$R51,1),0.5)))</f>
        <v>8.0734314941931267</v>
      </c>
      <c r="D51" s="17">
        <f>MAX(4,IF(bymonth_sum_precip!D51&gt;50,15-(INT(bymonth_sum_precip!D51/50)-1)*2,15)*(MAX(IF(bymonth_average_ventilation!$R51&gt;bymonth_average_ventilation!D51,1-bymonth_average_ventilation!D51/bymonth_average_ventilation!$R51,1),0.5)))</f>
        <v>7.5</v>
      </c>
      <c r="E51" s="17">
        <f>MAX(4,IF(bymonth_sum_precip!E51&gt;50,15-(INT(bymonth_sum_precip!E51/50)-1)*2,15)*(MAX(IF(bymonth_average_ventilation!$R51&gt;bymonth_average_ventilation!E51,1-bymonth_average_ventilation!E51/bymonth_average_ventilation!$R51,1),0.5)))</f>
        <v>7.5</v>
      </c>
      <c r="F51" s="17">
        <f>MAX(4,IF(bymonth_sum_precip!F51&gt;50,15-(INT(bymonth_sum_precip!F51/50)-1)*2,15)*(MAX(IF(bymonth_average_ventilation!$R51&gt;bymonth_average_ventilation!F51,1-bymonth_average_ventilation!F51/bymonth_average_ventilation!$R51,1),0.5)))</f>
        <v>15</v>
      </c>
      <c r="G51" s="17">
        <f>MAX(4,IF(bymonth_sum_precip!G51&gt;50,15-(INT(bymonth_sum_precip!G51/50)-1)*2,15)*(MAX(IF(bymonth_average_ventilation!$R51&gt;bymonth_average_ventilation!G51,1-bymonth_average_ventilation!G51/bymonth_average_ventilation!$R51,1),0.5)))</f>
        <v>15</v>
      </c>
      <c r="H51" s="17">
        <f>MAX(4,IF(bymonth_sum_precip!H51&gt;50,15-(INT(bymonth_sum_precip!H51/50)-1)*2,15)*(MAX(IF(bymonth_average_ventilation!$R51&gt;bymonth_average_ventilation!H51,1-bymonth_average_ventilation!H51/bymonth_average_ventilation!$R51,1),0.5)))</f>
        <v>15</v>
      </c>
      <c r="I51" s="17">
        <f>MAX(4,IF(bymonth_sum_precip!I51&gt;50,15-(INT(bymonth_sum_precip!I51/50)-1)*2,15)*(MAX(IF(bymonth_average_ventilation!$R51&gt;bymonth_average_ventilation!I51,1-bymonth_average_ventilation!I51/bymonth_average_ventilation!$R51,1),0.5)))</f>
        <v>11</v>
      </c>
      <c r="J51" s="17">
        <f>MAX(4,IF(bymonth_sum_precip!J51&gt;50,15-(INT(bymonth_sum_precip!J51/50)-1)*2,15)*(MAX(IF(bymonth_average_ventilation!$R51&gt;bymonth_average_ventilation!J51,1-bymonth_average_ventilation!J51/bymonth_average_ventilation!$R51,1),0.5)))</f>
        <v>15</v>
      </c>
      <c r="K51" s="17">
        <f>MAX(4,IF(bymonth_sum_precip!K51&gt;50,15-(INT(bymonth_sum_precip!K51/50)-1)*2,15)*(MAX(IF(bymonth_average_ventilation!$R51&gt;bymonth_average_ventilation!K51,1-bymonth_average_ventilation!K51/bymonth_average_ventilation!$R51,1),0.5)))</f>
        <v>7.5</v>
      </c>
      <c r="L51" s="17">
        <f>MAX(4,IF(bymonth_sum_precip!L51&gt;50,15-(INT(bymonth_sum_precip!L51/50)-1)*2,15)*(MAX(IF(bymonth_average_ventilation!$R51&gt;bymonth_average_ventilation!L51,1-bymonth_average_ventilation!L51/bymonth_average_ventilation!$R51,1),0.5)))</f>
        <v>7.5</v>
      </c>
      <c r="M51" s="17">
        <f>MAX(4,IF(bymonth_sum_precip!M51&gt;50,15-(INT(bymonth_sum_precip!M51/50)-1)*2,15)*(MAX(IF(bymonth_average_ventilation!$R51&gt;bymonth_average_ventilation!M51,1-bymonth_average_ventilation!M51/bymonth_average_ventilation!$R51,1),0.5)))</f>
        <v>7.5</v>
      </c>
      <c r="N51" s="17">
        <f>MAX(4,IF(bymonth_sum_precip!N51&gt;50,15-(INT(bymonth_sum_precip!N51/50)-1)*2,15)*(MAX(IF(bymonth_average_ventilation!$R51&gt;bymonth_average_ventilation!N51,1-bymonth_average_ventilation!N51/bymonth_average_ventilation!$R51,1),0.5)))</f>
        <v>8.7678575718609224</v>
      </c>
      <c r="O51" s="4" t="s">
        <v>1587</v>
      </c>
      <c r="P51" s="14">
        <v>0</v>
      </c>
      <c r="Q51" s="1">
        <v>2</v>
      </c>
      <c r="R51" s="18">
        <f t="shared" si="0"/>
        <v>125.34128906605406</v>
      </c>
    </row>
    <row r="52" spans="1:18" x14ac:dyDescent="0.25">
      <c r="A52">
        <v>48</v>
      </c>
      <c r="B52" t="s">
        <v>308</v>
      </c>
      <c r="C52" s="17">
        <f>MAX(4,IF(bymonth_sum_precip!C52&gt;50,15-(INT(bymonth_sum_precip!C52/50)-1)*2,15)*(MAX(IF(bymonth_average_ventilation!$R52&gt;bymonth_average_ventilation!C52,1-bymonth_average_ventilation!C52/bymonth_average_ventilation!$R52,1),0.5)))</f>
        <v>8.9455495830185701</v>
      </c>
      <c r="D52" s="17">
        <f>MAX(4,IF(bymonth_sum_precip!D52&gt;50,15-(INT(bymonth_sum_precip!D52/50)-1)*2,15)*(MAX(IF(bymonth_average_ventilation!$R52&gt;bymonth_average_ventilation!D52,1-bymonth_average_ventilation!D52/bymonth_average_ventilation!$R52,1),0.5)))</f>
        <v>7.5</v>
      </c>
      <c r="E52" s="17">
        <f>MAX(4,IF(bymonth_sum_precip!E52&gt;50,15-(INT(bymonth_sum_precip!E52/50)-1)*2,15)*(MAX(IF(bymonth_average_ventilation!$R52&gt;bymonth_average_ventilation!E52,1-bymonth_average_ventilation!E52/bymonth_average_ventilation!$R52,1),0.5)))</f>
        <v>7.5</v>
      </c>
      <c r="F52" s="17">
        <f>MAX(4,IF(bymonth_sum_precip!F52&gt;50,15-(INT(bymonth_sum_precip!F52/50)-1)*2,15)*(MAX(IF(bymonth_average_ventilation!$R52&gt;bymonth_average_ventilation!F52,1-bymonth_average_ventilation!F52/bymonth_average_ventilation!$R52,1),0.5)))</f>
        <v>15</v>
      </c>
      <c r="G52" s="17">
        <f>MAX(4,IF(bymonth_sum_precip!G52&gt;50,15-(INT(bymonth_sum_precip!G52/50)-1)*2,15)*(MAX(IF(bymonth_average_ventilation!$R52&gt;bymonth_average_ventilation!G52,1-bymonth_average_ventilation!G52/bymonth_average_ventilation!$R52,1),0.5)))</f>
        <v>15</v>
      </c>
      <c r="H52" s="17">
        <f>MAX(4,IF(bymonth_sum_precip!H52&gt;50,15-(INT(bymonth_sum_precip!H52/50)-1)*2,15)*(MAX(IF(bymonth_average_ventilation!$R52&gt;bymonth_average_ventilation!H52,1-bymonth_average_ventilation!H52/bymonth_average_ventilation!$R52,1),0.5)))</f>
        <v>15</v>
      </c>
      <c r="I52" s="17">
        <f>MAX(4,IF(bymonth_sum_precip!I52&gt;50,15-(INT(bymonth_sum_precip!I52/50)-1)*2,15)*(MAX(IF(bymonth_average_ventilation!$R52&gt;bymonth_average_ventilation!I52,1-bymonth_average_ventilation!I52/bymonth_average_ventilation!$R52,1),0.5)))</f>
        <v>7</v>
      </c>
      <c r="J52" s="17">
        <f>MAX(4,IF(bymonth_sum_precip!J52&gt;50,15-(INT(bymonth_sum_precip!J52/50)-1)*2,15)*(MAX(IF(bymonth_average_ventilation!$R52&gt;bymonth_average_ventilation!J52,1-bymonth_average_ventilation!J52/bymonth_average_ventilation!$R52,1),0.5)))</f>
        <v>7</v>
      </c>
      <c r="K52" s="17">
        <f>MAX(4,IF(bymonth_sum_precip!K52&gt;50,15-(INT(bymonth_sum_precip!K52/50)-1)*2,15)*(MAX(IF(bymonth_average_ventilation!$R52&gt;bymonth_average_ventilation!K52,1-bymonth_average_ventilation!K52/bymonth_average_ventilation!$R52,1),0.5)))</f>
        <v>6.5</v>
      </c>
      <c r="L52" s="17">
        <f>MAX(4,IF(bymonth_sum_precip!L52&gt;50,15-(INT(bymonth_sum_precip!L52/50)-1)*2,15)*(MAX(IF(bymonth_average_ventilation!$R52&gt;bymonth_average_ventilation!L52,1-bymonth_average_ventilation!L52/bymonth_average_ventilation!$R52,1),0.5)))</f>
        <v>7.5</v>
      </c>
      <c r="M52" s="17">
        <f>MAX(4,IF(bymonth_sum_precip!M52&gt;50,15-(INT(bymonth_sum_precip!M52/50)-1)*2,15)*(MAX(IF(bymonth_average_ventilation!$R52&gt;bymonth_average_ventilation!M52,1-bymonth_average_ventilation!M52/bymonth_average_ventilation!$R52,1),0.5)))</f>
        <v>7.932630597830439</v>
      </c>
      <c r="N52" s="17">
        <f>MAX(4,IF(bymonth_sum_precip!N52&gt;50,15-(INT(bymonth_sum_precip!N52/50)-1)*2,15)*(MAX(IF(bymonth_average_ventilation!$R52&gt;bymonth_average_ventilation!N52,1-bymonth_average_ventilation!N52/bymonth_average_ventilation!$R52,1),0.5)))</f>
        <v>8.0462287211125236</v>
      </c>
      <c r="O52" s="4" t="s">
        <v>1587</v>
      </c>
      <c r="P52" s="14">
        <v>0</v>
      </c>
      <c r="Q52" s="1">
        <v>2</v>
      </c>
      <c r="R52" s="18">
        <f t="shared" si="0"/>
        <v>112.92440890196153</v>
      </c>
    </row>
    <row r="53" spans="1:18" x14ac:dyDescent="0.25">
      <c r="A53">
        <v>49</v>
      </c>
      <c r="B53" t="s">
        <v>309</v>
      </c>
      <c r="C53" s="17">
        <f>MAX(4,IF(bymonth_sum_precip!C53&gt;50,15-(INT(bymonth_sum_precip!C53/50)-1)*2,15)*(MAX(IF(bymonth_average_ventilation!$R53&gt;bymonth_average_ventilation!C53,1-bymonth_average_ventilation!C53/bymonth_average_ventilation!$R53,1),0.5)))</f>
        <v>8.503925695116628</v>
      </c>
      <c r="D53" s="17">
        <f>MAX(4,IF(bymonth_sum_precip!D53&gt;50,15-(INT(bymonth_sum_precip!D53/50)-1)*2,15)*(MAX(IF(bymonth_average_ventilation!$R53&gt;bymonth_average_ventilation!D53,1-bymonth_average_ventilation!D53/bymonth_average_ventilation!$R53,1),0.5)))</f>
        <v>7.5</v>
      </c>
      <c r="E53" s="17">
        <f>MAX(4,IF(bymonth_sum_precip!E53&gt;50,15-(INT(bymonth_sum_precip!E53/50)-1)*2,15)*(MAX(IF(bymonth_average_ventilation!$R53&gt;bymonth_average_ventilation!E53,1-bymonth_average_ventilation!E53/bymonth_average_ventilation!$R53,1),0.5)))</f>
        <v>7.5</v>
      </c>
      <c r="F53" s="17">
        <f>MAX(4,IF(bymonth_sum_precip!F53&gt;50,15-(INT(bymonth_sum_precip!F53/50)-1)*2,15)*(MAX(IF(bymonth_average_ventilation!$R53&gt;bymonth_average_ventilation!F53,1-bymonth_average_ventilation!F53/bymonth_average_ventilation!$R53,1),0.5)))</f>
        <v>15</v>
      </c>
      <c r="G53" s="17">
        <f>MAX(4,IF(bymonth_sum_precip!G53&gt;50,15-(INT(bymonth_sum_precip!G53/50)-1)*2,15)*(MAX(IF(bymonth_average_ventilation!$R53&gt;bymonth_average_ventilation!G53,1-bymonth_average_ventilation!G53/bymonth_average_ventilation!$R53,1),0.5)))</f>
        <v>15</v>
      </c>
      <c r="H53" s="17">
        <f>MAX(4,IF(bymonth_sum_precip!H53&gt;50,15-(INT(bymonth_sum_precip!H53/50)-1)*2,15)*(MAX(IF(bymonth_average_ventilation!$R53&gt;bymonth_average_ventilation!H53,1-bymonth_average_ventilation!H53/bymonth_average_ventilation!$R53,1),0.5)))</f>
        <v>15</v>
      </c>
      <c r="I53" s="17">
        <f>MAX(4,IF(bymonth_sum_precip!I53&gt;50,15-(INT(bymonth_sum_precip!I53/50)-1)*2,15)*(MAX(IF(bymonth_average_ventilation!$R53&gt;bymonth_average_ventilation!I53,1-bymonth_average_ventilation!I53/bymonth_average_ventilation!$R53,1),0.5)))</f>
        <v>5</v>
      </c>
      <c r="J53" s="17">
        <f>MAX(4,IF(bymonth_sum_precip!J53&gt;50,15-(INT(bymonth_sum_precip!J53/50)-1)*2,15)*(MAX(IF(bymonth_average_ventilation!$R53&gt;bymonth_average_ventilation!J53,1-bymonth_average_ventilation!J53/bymonth_average_ventilation!$R53,1),0.5)))</f>
        <v>7</v>
      </c>
      <c r="K53" s="17">
        <f>MAX(4,IF(bymonth_sum_precip!K53&gt;50,15-(INT(bymonth_sum_precip!K53/50)-1)*2,15)*(MAX(IF(bymonth_average_ventilation!$R53&gt;bymonth_average_ventilation!K53,1-bymonth_average_ventilation!K53/bymonth_average_ventilation!$R53,1),0.5)))</f>
        <v>7.5</v>
      </c>
      <c r="L53" s="17">
        <f>MAX(4,IF(bymonth_sum_precip!L53&gt;50,15-(INT(bymonth_sum_precip!L53/50)-1)*2,15)*(MAX(IF(bymonth_average_ventilation!$R53&gt;bymonth_average_ventilation!L53,1-bymonth_average_ventilation!L53/bymonth_average_ventilation!$R53,1),0.5)))</f>
        <v>8.1771888787280407</v>
      </c>
      <c r="M53" s="17">
        <f>MAX(4,IF(bymonth_sum_precip!M53&gt;50,15-(INT(bymonth_sum_precip!M53/50)-1)*2,15)*(MAX(IF(bymonth_average_ventilation!$R53&gt;bymonth_average_ventilation!M53,1-bymonth_average_ventilation!M53/bymonth_average_ventilation!$R53,1),0.5)))</f>
        <v>7.5824400760376554</v>
      </c>
      <c r="N53" s="17">
        <f>MAX(4,IF(bymonth_sum_precip!N53&gt;50,15-(INT(bymonth_sum_precip!N53/50)-1)*2,15)*(MAX(IF(bymonth_average_ventilation!$R53&gt;bymonth_average_ventilation!N53,1-bymonth_average_ventilation!N53/bymonth_average_ventilation!$R53,1),0.5)))</f>
        <v>8.6339057341763077</v>
      </c>
      <c r="O53" s="4" t="s">
        <v>1587</v>
      </c>
      <c r="P53" s="14">
        <v>0</v>
      </c>
      <c r="Q53" s="1">
        <v>2</v>
      </c>
      <c r="R53" s="18">
        <f t="shared" si="0"/>
        <v>112.39746038405865</v>
      </c>
    </row>
    <row r="54" spans="1:18" x14ac:dyDescent="0.25">
      <c r="A54">
        <v>50</v>
      </c>
      <c r="B54" t="s">
        <v>310</v>
      </c>
      <c r="C54" s="17">
        <f>MAX(4,IF(bymonth_sum_precip!C54&gt;50,15-(INT(bymonth_sum_precip!C54/50)-1)*2,15)*(MAX(IF(bymonth_average_ventilation!$R54&gt;bymonth_average_ventilation!C54,1-bymonth_average_ventilation!C54/bymonth_average_ventilation!$R54,1),0.5)))</f>
        <v>8.4907548183413937</v>
      </c>
      <c r="D54" s="17">
        <f>MAX(4,IF(bymonth_sum_precip!D54&gt;50,15-(INT(bymonth_sum_precip!D54/50)-1)*2,15)*(MAX(IF(bymonth_average_ventilation!$R54&gt;bymonth_average_ventilation!D54,1-bymonth_average_ventilation!D54/bymonth_average_ventilation!$R54,1),0.5)))</f>
        <v>7.5</v>
      </c>
      <c r="E54" s="17">
        <f>MAX(4,IF(bymonth_sum_precip!E54&gt;50,15-(INT(bymonth_sum_precip!E54/50)-1)*2,15)*(MAX(IF(bymonth_average_ventilation!$R54&gt;bymonth_average_ventilation!E54,1-bymonth_average_ventilation!E54/bymonth_average_ventilation!$R54,1),0.5)))</f>
        <v>7.5</v>
      </c>
      <c r="F54" s="17">
        <f>MAX(4,IF(bymonth_sum_precip!F54&gt;50,15-(INT(bymonth_sum_precip!F54/50)-1)*2,15)*(MAX(IF(bymonth_average_ventilation!$R54&gt;bymonth_average_ventilation!F54,1-bymonth_average_ventilation!F54/bymonth_average_ventilation!$R54,1),0.5)))</f>
        <v>15</v>
      </c>
      <c r="G54" s="17">
        <f>MAX(4,IF(bymonth_sum_precip!G54&gt;50,15-(INT(bymonth_sum_precip!G54/50)-1)*2,15)*(MAX(IF(bymonth_average_ventilation!$R54&gt;bymonth_average_ventilation!G54,1-bymonth_average_ventilation!G54/bymonth_average_ventilation!$R54,1),0.5)))</f>
        <v>15</v>
      </c>
      <c r="H54" s="17">
        <f>MAX(4,IF(bymonth_sum_precip!H54&gt;50,15-(INT(bymonth_sum_precip!H54/50)-1)*2,15)*(MAX(IF(bymonth_average_ventilation!$R54&gt;bymonth_average_ventilation!H54,1-bymonth_average_ventilation!H54/bymonth_average_ventilation!$R54,1),0.5)))</f>
        <v>15</v>
      </c>
      <c r="I54" s="17">
        <f>MAX(4,IF(bymonth_sum_precip!I54&gt;50,15-(INT(bymonth_sum_precip!I54/50)-1)*2,15)*(MAX(IF(bymonth_average_ventilation!$R54&gt;bymonth_average_ventilation!I54,1-bymonth_average_ventilation!I54/bymonth_average_ventilation!$R54,1),0.5)))</f>
        <v>11</v>
      </c>
      <c r="J54" s="17">
        <f>MAX(4,IF(bymonth_sum_precip!J54&gt;50,15-(INT(bymonth_sum_precip!J54/50)-1)*2,15)*(MAX(IF(bymonth_average_ventilation!$R54&gt;bymonth_average_ventilation!J54,1-bymonth_average_ventilation!J54/bymonth_average_ventilation!$R54,1),0.5)))</f>
        <v>13</v>
      </c>
      <c r="K54" s="17">
        <f>MAX(4,IF(bymonth_sum_precip!K54&gt;50,15-(INT(bymonth_sum_precip!K54/50)-1)*2,15)*(MAX(IF(bymonth_average_ventilation!$R54&gt;bymonth_average_ventilation!K54,1-bymonth_average_ventilation!K54/bymonth_average_ventilation!$R54,1),0.5)))</f>
        <v>7.5</v>
      </c>
      <c r="L54" s="17">
        <f>MAX(4,IF(bymonth_sum_precip!L54&gt;50,15-(INT(bymonth_sum_precip!L54/50)-1)*2,15)*(MAX(IF(bymonth_average_ventilation!$R54&gt;bymonth_average_ventilation!L54,1-bymonth_average_ventilation!L54/bymonth_average_ventilation!$R54,1),0.5)))</f>
        <v>7.5</v>
      </c>
      <c r="M54" s="17">
        <f>MAX(4,IF(bymonth_sum_precip!M54&gt;50,15-(INT(bymonth_sum_precip!M54/50)-1)*2,15)*(MAX(IF(bymonth_average_ventilation!$R54&gt;bymonth_average_ventilation!M54,1-bymonth_average_ventilation!M54/bymonth_average_ventilation!$R54,1),0.5)))</f>
        <v>8.0126004123610493</v>
      </c>
      <c r="N54" s="17">
        <f>MAX(4,IF(bymonth_sum_precip!N54&gt;50,15-(INT(bymonth_sum_precip!N54/50)-1)*2,15)*(MAX(IF(bymonth_average_ventilation!$R54&gt;bymonth_average_ventilation!N54,1-bymonth_average_ventilation!N54/bymonth_average_ventilation!$R54,1),0.5)))</f>
        <v>9.0678143189180496</v>
      </c>
      <c r="O54" s="4" t="s">
        <v>1587</v>
      </c>
      <c r="P54" s="14">
        <v>0</v>
      </c>
      <c r="Q54" s="1">
        <v>2</v>
      </c>
      <c r="R54" s="18">
        <f t="shared" si="0"/>
        <v>124.57116954962051</v>
      </c>
    </row>
    <row r="55" spans="1:18" x14ac:dyDescent="0.25">
      <c r="A55">
        <v>51</v>
      </c>
      <c r="B55" t="s">
        <v>311</v>
      </c>
      <c r="C55" s="17">
        <f>MAX(4,IF(bymonth_sum_precip!C55&gt;50,15-(INT(bymonth_sum_precip!C55/50)-1)*2,15)*(MAX(IF(bymonth_average_ventilation!$R55&gt;bymonth_average_ventilation!C55,1-bymonth_average_ventilation!C55/bymonth_average_ventilation!$R55,1),0.5)))</f>
        <v>7.5</v>
      </c>
      <c r="D55" s="17">
        <f>MAX(4,IF(bymonth_sum_precip!D55&gt;50,15-(INT(bymonth_sum_precip!D55/50)-1)*2,15)*(MAX(IF(bymonth_average_ventilation!$R55&gt;bymonth_average_ventilation!D55,1-bymonth_average_ventilation!D55/bymonth_average_ventilation!$R55,1),0.5)))</f>
        <v>7.5</v>
      </c>
      <c r="E55" s="17">
        <f>MAX(4,IF(bymonth_sum_precip!E55&gt;50,15-(INT(bymonth_sum_precip!E55/50)-1)*2,15)*(MAX(IF(bymonth_average_ventilation!$R55&gt;bymonth_average_ventilation!E55,1-bymonth_average_ventilation!E55/bymonth_average_ventilation!$R55,1),0.5)))</f>
        <v>15</v>
      </c>
      <c r="F55" s="17">
        <f>MAX(4,IF(bymonth_sum_precip!F55&gt;50,15-(INT(bymonth_sum_precip!F55/50)-1)*2,15)*(MAX(IF(bymonth_average_ventilation!$R55&gt;bymonth_average_ventilation!F55,1-bymonth_average_ventilation!F55/bymonth_average_ventilation!$R55,1),0.5)))</f>
        <v>15</v>
      </c>
      <c r="G55" s="17">
        <f>MAX(4,IF(bymonth_sum_precip!G55&gt;50,15-(INT(bymonth_sum_precip!G55/50)-1)*2,15)*(MAX(IF(bymonth_average_ventilation!$R55&gt;bymonth_average_ventilation!G55,1-bymonth_average_ventilation!G55/bymonth_average_ventilation!$R55,1),0.5)))</f>
        <v>15</v>
      </c>
      <c r="H55" s="17">
        <f>MAX(4,IF(bymonth_sum_precip!H55&gt;50,15-(INT(bymonth_sum_precip!H55/50)-1)*2,15)*(MAX(IF(bymonth_average_ventilation!$R55&gt;bymonth_average_ventilation!H55,1-bymonth_average_ventilation!H55/bymonth_average_ventilation!$R55,1),0.5)))</f>
        <v>15</v>
      </c>
      <c r="I55" s="17">
        <f>MAX(4,IF(bymonth_sum_precip!I55&gt;50,15-(INT(bymonth_sum_precip!I55/50)-1)*2,15)*(MAX(IF(bymonth_average_ventilation!$R55&gt;bymonth_average_ventilation!I55,1-bymonth_average_ventilation!I55/bymonth_average_ventilation!$R55,1),0.5)))</f>
        <v>13</v>
      </c>
      <c r="J55" s="17">
        <f>MAX(4,IF(bymonth_sum_precip!J55&gt;50,15-(INT(bymonth_sum_precip!J55/50)-1)*2,15)*(MAX(IF(bymonth_average_ventilation!$R55&gt;bymonth_average_ventilation!J55,1-bymonth_average_ventilation!J55/bymonth_average_ventilation!$R55,1),0.5)))</f>
        <v>15</v>
      </c>
      <c r="K55" s="17">
        <f>MAX(4,IF(bymonth_sum_precip!K55&gt;50,15-(INT(bymonth_sum_precip!K55/50)-1)*2,15)*(MAX(IF(bymonth_average_ventilation!$R55&gt;bymonth_average_ventilation!K55,1-bymonth_average_ventilation!K55/bymonth_average_ventilation!$R55,1),0.5)))</f>
        <v>7.5</v>
      </c>
      <c r="L55" s="17">
        <f>MAX(4,IF(bymonth_sum_precip!L55&gt;50,15-(INT(bymonth_sum_precip!L55/50)-1)*2,15)*(MAX(IF(bymonth_average_ventilation!$R55&gt;bymonth_average_ventilation!L55,1-bymonth_average_ventilation!L55/bymonth_average_ventilation!$R55,1),0.5)))</f>
        <v>7.5</v>
      </c>
      <c r="M55" s="17">
        <f>MAX(4,IF(bymonth_sum_precip!M55&gt;50,15-(INT(bymonth_sum_precip!M55/50)-1)*2,15)*(MAX(IF(bymonth_average_ventilation!$R55&gt;bymonth_average_ventilation!M55,1-bymonth_average_ventilation!M55/bymonth_average_ventilation!$R55,1),0.5)))</f>
        <v>7.5</v>
      </c>
      <c r="N55" s="17">
        <f>MAX(4,IF(bymonth_sum_precip!N55&gt;50,15-(INT(bymonth_sum_precip!N55/50)-1)*2,15)*(MAX(IF(bymonth_average_ventilation!$R55&gt;bymonth_average_ventilation!N55,1-bymonth_average_ventilation!N55/bymonth_average_ventilation!$R55,1),0.5)))</f>
        <v>7.5</v>
      </c>
      <c r="O55" s="4" t="s">
        <v>1587</v>
      </c>
      <c r="P55" s="14">
        <v>0</v>
      </c>
      <c r="Q55" s="1">
        <v>2</v>
      </c>
      <c r="R55" s="18">
        <f t="shared" si="0"/>
        <v>133</v>
      </c>
    </row>
    <row r="56" spans="1:18" x14ac:dyDescent="0.25">
      <c r="A56">
        <v>52</v>
      </c>
      <c r="B56" t="s">
        <v>312</v>
      </c>
      <c r="C56" s="17">
        <f>MAX(4,IF(bymonth_sum_precip!C56&gt;50,15-(INT(bymonth_sum_precip!C56/50)-1)*2,15)*(MAX(IF(bymonth_average_ventilation!$R56&gt;bymonth_average_ventilation!C56,1-bymonth_average_ventilation!C56/bymonth_average_ventilation!$R56,1),0.5)))</f>
        <v>7.5573867646938417</v>
      </c>
      <c r="D56" s="17">
        <f>MAX(4,IF(bymonth_sum_precip!D56&gt;50,15-(INT(bymonth_sum_precip!D56/50)-1)*2,15)*(MAX(IF(bymonth_average_ventilation!$R56&gt;bymonth_average_ventilation!D56,1-bymonth_average_ventilation!D56/bymonth_average_ventilation!$R56,1),0.5)))</f>
        <v>7.5</v>
      </c>
      <c r="E56" s="17">
        <f>MAX(4,IF(bymonth_sum_precip!E56&gt;50,15-(INT(bymonth_sum_precip!E56/50)-1)*2,15)*(MAX(IF(bymonth_average_ventilation!$R56&gt;bymonth_average_ventilation!E56,1-bymonth_average_ventilation!E56/bymonth_average_ventilation!$R56,1),0.5)))</f>
        <v>7.5</v>
      </c>
      <c r="F56" s="17">
        <f>MAX(4,IF(bymonth_sum_precip!F56&gt;50,15-(INT(bymonth_sum_precip!F56/50)-1)*2,15)*(MAX(IF(bymonth_average_ventilation!$R56&gt;bymonth_average_ventilation!F56,1-bymonth_average_ventilation!F56/bymonth_average_ventilation!$R56,1),0.5)))</f>
        <v>7.5</v>
      </c>
      <c r="G56" s="17">
        <f>MAX(4,IF(bymonth_sum_precip!G56&gt;50,15-(INT(bymonth_sum_precip!G56/50)-1)*2,15)*(MAX(IF(bymonth_average_ventilation!$R56&gt;bymonth_average_ventilation!G56,1-bymonth_average_ventilation!G56/bymonth_average_ventilation!$R56,1),0.5)))</f>
        <v>15</v>
      </c>
      <c r="H56" s="17">
        <f>MAX(4,IF(bymonth_sum_precip!H56&gt;50,15-(INT(bymonth_sum_precip!H56/50)-1)*2,15)*(MAX(IF(bymonth_average_ventilation!$R56&gt;bymonth_average_ventilation!H56,1-bymonth_average_ventilation!H56/bymonth_average_ventilation!$R56,1),0.5)))</f>
        <v>15</v>
      </c>
      <c r="I56" s="17">
        <f>MAX(4,IF(bymonth_sum_precip!I56&gt;50,15-(INT(bymonth_sum_precip!I56/50)-1)*2,15)*(MAX(IF(bymonth_average_ventilation!$R56&gt;bymonth_average_ventilation!I56,1-bymonth_average_ventilation!I56/bymonth_average_ventilation!$R56,1),0.5)))</f>
        <v>15</v>
      </c>
      <c r="J56" s="17">
        <f>MAX(4,IF(bymonth_sum_precip!J56&gt;50,15-(INT(bymonth_sum_precip!J56/50)-1)*2,15)*(MAX(IF(bymonth_average_ventilation!$R56&gt;bymonth_average_ventilation!J56,1-bymonth_average_ventilation!J56/bymonth_average_ventilation!$R56,1),0.5)))</f>
        <v>15</v>
      </c>
      <c r="K56" s="17">
        <f>MAX(4,IF(bymonth_sum_precip!K56&gt;50,15-(INT(bymonth_sum_precip!K56/50)-1)*2,15)*(MAX(IF(bymonth_average_ventilation!$R56&gt;bymonth_average_ventilation!K56,1-bymonth_average_ventilation!K56/bymonth_average_ventilation!$R56,1),0.5)))</f>
        <v>7.5</v>
      </c>
      <c r="L56" s="17">
        <f>MAX(4,IF(bymonth_sum_precip!L56&gt;50,15-(INT(bymonth_sum_precip!L56/50)-1)*2,15)*(MAX(IF(bymonth_average_ventilation!$R56&gt;bymonth_average_ventilation!L56,1-bymonth_average_ventilation!L56/bymonth_average_ventilation!$R56,1),0.5)))</f>
        <v>7.5</v>
      </c>
      <c r="M56" s="17">
        <f>MAX(4,IF(bymonth_sum_precip!M56&gt;50,15-(INT(bymonth_sum_precip!M56/50)-1)*2,15)*(MAX(IF(bymonth_average_ventilation!$R56&gt;bymonth_average_ventilation!M56,1-bymonth_average_ventilation!M56/bymonth_average_ventilation!$R56,1),0.5)))</f>
        <v>7.5</v>
      </c>
      <c r="N56" s="17">
        <f>MAX(4,IF(bymonth_sum_precip!N56&gt;50,15-(INT(bymonth_sum_precip!N56/50)-1)*2,15)*(MAX(IF(bymonth_average_ventilation!$R56&gt;bymonth_average_ventilation!N56,1-bymonth_average_ventilation!N56/bymonth_average_ventilation!$R56,1),0.5)))</f>
        <v>7.9663999496792286</v>
      </c>
      <c r="O56" s="4" t="s">
        <v>1587</v>
      </c>
      <c r="P56" s="14">
        <v>0</v>
      </c>
      <c r="Q56" s="1">
        <v>2</v>
      </c>
      <c r="R56" s="18">
        <f t="shared" si="0"/>
        <v>120.52378671437307</v>
      </c>
    </row>
    <row r="57" spans="1:18" x14ac:dyDescent="0.25">
      <c r="A57">
        <v>53</v>
      </c>
      <c r="B57" t="s">
        <v>102</v>
      </c>
      <c r="C57" s="17">
        <f>MAX(4,IF(bymonth_sum_precip!C57&gt;50,15-(INT(bymonth_sum_precip!C57/50)-1)*2,15)*(MAX(IF(bymonth_average_ventilation!$R57&gt;bymonth_average_ventilation!C57,1-bymonth_average_ventilation!C57/bymonth_average_ventilation!$R57,1),0.5)))</f>
        <v>7.5</v>
      </c>
      <c r="D57" s="17">
        <f>MAX(4,IF(bymonth_sum_precip!D57&gt;50,15-(INT(bymonth_sum_precip!D57/50)-1)*2,15)*(MAX(IF(bymonth_average_ventilation!$R57&gt;bymonth_average_ventilation!D57,1-bymonth_average_ventilation!D57/bymonth_average_ventilation!$R57,1),0.5)))</f>
        <v>7.5</v>
      </c>
      <c r="E57" s="17">
        <f>MAX(4,IF(bymonth_sum_precip!E57&gt;50,15-(INT(bymonth_sum_precip!E57/50)-1)*2,15)*(MAX(IF(bymonth_average_ventilation!$R57&gt;bymonth_average_ventilation!E57,1-bymonth_average_ventilation!E57/bymonth_average_ventilation!$R57,1),0.5)))</f>
        <v>7.5</v>
      </c>
      <c r="F57" s="17">
        <f>MAX(4,IF(bymonth_sum_precip!F57&gt;50,15-(INT(bymonth_sum_precip!F57/50)-1)*2,15)*(MAX(IF(bymonth_average_ventilation!$R57&gt;bymonth_average_ventilation!F57,1-bymonth_average_ventilation!F57/bymonth_average_ventilation!$R57,1),0.5)))</f>
        <v>7.5</v>
      </c>
      <c r="G57" s="17">
        <f>MAX(4,IF(bymonth_sum_precip!G57&gt;50,15-(INT(bymonth_sum_precip!G57/50)-1)*2,15)*(MAX(IF(bymonth_average_ventilation!$R57&gt;bymonth_average_ventilation!G57,1-bymonth_average_ventilation!G57/bymonth_average_ventilation!$R57,1),0.5)))</f>
        <v>15</v>
      </c>
      <c r="H57" s="17">
        <f>MAX(4,IF(bymonth_sum_precip!H57&gt;50,15-(INT(bymonth_sum_precip!H57/50)-1)*2,15)*(MAX(IF(bymonth_average_ventilation!$R57&gt;bymonth_average_ventilation!H57,1-bymonth_average_ventilation!H57/bymonth_average_ventilation!$R57,1),0.5)))</f>
        <v>4</v>
      </c>
      <c r="I57" s="17">
        <f>MAX(4,IF(bymonth_sum_precip!I57&gt;50,15-(INT(bymonth_sum_precip!I57/50)-1)*2,15)*(MAX(IF(bymonth_average_ventilation!$R57&gt;bymonth_average_ventilation!I57,1-bymonth_average_ventilation!I57/bymonth_average_ventilation!$R57,1),0.5)))</f>
        <v>4</v>
      </c>
      <c r="J57" s="17">
        <f>MAX(4,IF(bymonth_sum_precip!J57&gt;50,15-(INT(bymonth_sum_precip!J57/50)-1)*2,15)*(MAX(IF(bymonth_average_ventilation!$R57&gt;bymonth_average_ventilation!J57,1-bymonth_average_ventilation!J57/bymonth_average_ventilation!$R57,1),0.5)))</f>
        <v>4</v>
      </c>
      <c r="K57" s="17">
        <f>MAX(4,IF(bymonth_sum_precip!K57&gt;50,15-(INT(bymonth_sum_precip!K57/50)-1)*2,15)*(MAX(IF(bymonth_average_ventilation!$R57&gt;bymonth_average_ventilation!K57,1-bymonth_average_ventilation!K57/bymonth_average_ventilation!$R57,1),0.5)))</f>
        <v>7.5</v>
      </c>
      <c r="L57" s="17">
        <f>MAX(4,IF(bymonth_sum_precip!L57&gt;50,15-(INT(bymonth_sum_precip!L57/50)-1)*2,15)*(MAX(IF(bymonth_average_ventilation!$R57&gt;bymonth_average_ventilation!L57,1-bymonth_average_ventilation!L57/bymonth_average_ventilation!$R57,1),0.5)))</f>
        <v>7.5</v>
      </c>
      <c r="M57" s="17">
        <f>MAX(4,IF(bymonth_sum_precip!M57&gt;50,15-(INT(bymonth_sum_precip!M57/50)-1)*2,15)*(MAX(IF(bymonth_average_ventilation!$R57&gt;bymonth_average_ventilation!M57,1-bymonth_average_ventilation!M57/bymonth_average_ventilation!$R57,1),0.5)))</f>
        <v>7.5</v>
      </c>
      <c r="N57" s="17">
        <f>MAX(4,IF(bymonth_sum_precip!N57&gt;50,15-(INT(bymonth_sum_precip!N57/50)-1)*2,15)*(MAX(IF(bymonth_average_ventilation!$R57&gt;bymonth_average_ventilation!N57,1-bymonth_average_ventilation!N57/bymonth_average_ventilation!$R57,1),0.5)))</f>
        <v>7.5</v>
      </c>
      <c r="O57" s="4" t="s">
        <v>1587</v>
      </c>
      <c r="P57" s="14">
        <v>1</v>
      </c>
      <c r="Q57" s="1">
        <v>2</v>
      </c>
      <c r="R57" s="18">
        <f t="shared" si="0"/>
        <v>87</v>
      </c>
    </row>
    <row r="58" spans="1:18" x14ac:dyDescent="0.25">
      <c r="A58">
        <v>54</v>
      </c>
      <c r="B58" t="s">
        <v>313</v>
      </c>
      <c r="C58" s="17">
        <f>MAX(4,IF(bymonth_sum_precip!C58&gt;50,15-(INT(bymonth_sum_precip!C58/50)-1)*2,15)*(MAX(IF(bymonth_average_ventilation!$R58&gt;bymonth_average_ventilation!C58,1-bymonth_average_ventilation!C58/bymonth_average_ventilation!$R58,1),0.5)))</f>
        <v>8.227425508229409</v>
      </c>
      <c r="D58" s="17">
        <f>MAX(4,IF(bymonth_sum_precip!D58&gt;50,15-(INT(bymonth_sum_precip!D58/50)-1)*2,15)*(MAX(IF(bymonth_average_ventilation!$R58&gt;bymonth_average_ventilation!D58,1-bymonth_average_ventilation!D58/bymonth_average_ventilation!$R58,1),0.5)))</f>
        <v>7.5</v>
      </c>
      <c r="E58" s="17">
        <f>MAX(4,IF(bymonth_sum_precip!E58&gt;50,15-(INT(bymonth_sum_precip!E58/50)-1)*2,15)*(MAX(IF(bymonth_average_ventilation!$R58&gt;bymonth_average_ventilation!E58,1-bymonth_average_ventilation!E58/bymonth_average_ventilation!$R58,1),0.5)))</f>
        <v>7.5</v>
      </c>
      <c r="F58" s="17">
        <f>MAX(4,IF(bymonth_sum_precip!F58&gt;50,15-(INT(bymonth_sum_precip!F58/50)-1)*2,15)*(MAX(IF(bymonth_average_ventilation!$R58&gt;bymonth_average_ventilation!F58,1-bymonth_average_ventilation!F58/bymonth_average_ventilation!$R58,1),0.5)))</f>
        <v>15</v>
      </c>
      <c r="G58" s="17">
        <f>MAX(4,IF(bymonth_sum_precip!G58&gt;50,15-(INT(bymonth_sum_precip!G58/50)-1)*2,15)*(MAX(IF(bymonth_average_ventilation!$R58&gt;bymonth_average_ventilation!G58,1-bymonth_average_ventilation!G58/bymonth_average_ventilation!$R58,1),0.5)))</f>
        <v>15</v>
      </c>
      <c r="H58" s="17">
        <f>MAX(4,IF(bymonth_sum_precip!H58&gt;50,15-(INT(bymonth_sum_precip!H58/50)-1)*2,15)*(MAX(IF(bymonth_average_ventilation!$R58&gt;bymonth_average_ventilation!H58,1-bymonth_average_ventilation!H58/bymonth_average_ventilation!$R58,1),0.5)))</f>
        <v>15</v>
      </c>
      <c r="I58" s="17">
        <f>MAX(4,IF(bymonth_sum_precip!I58&gt;50,15-(INT(bymonth_sum_precip!I58/50)-1)*2,15)*(MAX(IF(bymonth_average_ventilation!$R58&gt;bymonth_average_ventilation!I58,1-bymonth_average_ventilation!I58/bymonth_average_ventilation!$R58,1),0.5)))</f>
        <v>4</v>
      </c>
      <c r="J58" s="17">
        <f>MAX(4,IF(bymonth_sum_precip!J58&gt;50,15-(INT(bymonth_sum_precip!J58/50)-1)*2,15)*(MAX(IF(bymonth_average_ventilation!$R58&gt;bymonth_average_ventilation!J58,1-bymonth_average_ventilation!J58/bymonth_average_ventilation!$R58,1),0.5)))</f>
        <v>7</v>
      </c>
      <c r="K58" s="17">
        <f>MAX(4,IF(bymonth_sum_precip!K58&gt;50,15-(INT(bymonth_sum_precip!K58/50)-1)*2,15)*(MAX(IF(bymonth_average_ventilation!$R58&gt;bymonth_average_ventilation!K58,1-bymonth_average_ventilation!K58/bymonth_average_ventilation!$R58,1),0.5)))</f>
        <v>4</v>
      </c>
      <c r="L58" s="17">
        <f>MAX(4,IF(bymonth_sum_precip!L58&gt;50,15-(INT(bymonth_sum_precip!L58/50)-1)*2,15)*(MAX(IF(bymonth_average_ventilation!$R58&gt;bymonth_average_ventilation!L58,1-bymonth_average_ventilation!L58/bymonth_average_ventilation!$R58,1),0.5)))</f>
        <v>7.5</v>
      </c>
      <c r="M58" s="17">
        <f>MAX(4,IF(bymonth_sum_precip!M58&gt;50,15-(INT(bymonth_sum_precip!M58/50)-1)*2,15)*(MAX(IF(bymonth_average_ventilation!$R58&gt;bymonth_average_ventilation!M58,1-bymonth_average_ventilation!M58/bymonth_average_ventilation!$R58,1),0.5)))</f>
        <v>7.5861320775935708</v>
      </c>
      <c r="N58" s="17">
        <f>MAX(4,IF(bymonth_sum_precip!N58&gt;50,15-(INT(bymonth_sum_precip!N58/50)-1)*2,15)*(MAX(IF(bymonth_average_ventilation!$R58&gt;bymonth_average_ventilation!N58,1-bymonth_average_ventilation!N58/bymonth_average_ventilation!$R58,1),0.5)))</f>
        <v>8.294274767780804</v>
      </c>
      <c r="O58" s="4" t="s">
        <v>1587</v>
      </c>
      <c r="P58" s="14">
        <v>0</v>
      </c>
      <c r="Q58" s="1">
        <v>2</v>
      </c>
      <c r="R58" s="18">
        <f t="shared" si="0"/>
        <v>106.60783235360378</v>
      </c>
    </row>
    <row r="59" spans="1:18" x14ac:dyDescent="0.25">
      <c r="A59">
        <v>55</v>
      </c>
      <c r="B59" t="s">
        <v>104</v>
      </c>
      <c r="C59" s="17">
        <f>MAX(4,IF(bymonth_sum_precip!C59&gt;50,15-(INT(bymonth_sum_precip!C59/50)-1)*2,15)*(MAX(IF(bymonth_average_ventilation!$R59&gt;bymonth_average_ventilation!C59,1-bymonth_average_ventilation!C59/bymonth_average_ventilation!$R59,1),0.5)))</f>
        <v>7.5</v>
      </c>
      <c r="D59" s="17">
        <f>MAX(4,IF(bymonth_sum_precip!D59&gt;50,15-(INT(bymonth_sum_precip!D59/50)-1)*2,15)*(MAX(IF(bymonth_average_ventilation!$R59&gt;bymonth_average_ventilation!D59,1-bymonth_average_ventilation!D59/bymonth_average_ventilation!$R59,1),0.5)))</f>
        <v>7.5</v>
      </c>
      <c r="E59" s="17">
        <f>MAX(4,IF(bymonth_sum_precip!E59&gt;50,15-(INT(bymonth_sum_precip!E59/50)-1)*2,15)*(MAX(IF(bymonth_average_ventilation!$R59&gt;bymonth_average_ventilation!E59,1-bymonth_average_ventilation!E59/bymonth_average_ventilation!$R59,1),0.5)))</f>
        <v>15</v>
      </c>
      <c r="F59" s="17">
        <f>MAX(4,IF(bymonth_sum_precip!F59&gt;50,15-(INT(bymonth_sum_precip!F59/50)-1)*2,15)*(MAX(IF(bymonth_average_ventilation!$R59&gt;bymonth_average_ventilation!F59,1-bymonth_average_ventilation!F59/bymonth_average_ventilation!$R59,1),0.5)))</f>
        <v>15</v>
      </c>
      <c r="G59" s="17">
        <f>MAX(4,IF(bymonth_sum_precip!G59&gt;50,15-(INT(bymonth_sum_precip!G59/50)-1)*2,15)*(MAX(IF(bymonth_average_ventilation!$R59&gt;bymonth_average_ventilation!G59,1-bymonth_average_ventilation!G59/bymonth_average_ventilation!$R59,1),0.5)))</f>
        <v>15</v>
      </c>
      <c r="H59" s="17">
        <f>MAX(4,IF(bymonth_sum_precip!H59&gt;50,15-(INT(bymonth_sum_precip!H59/50)-1)*2,15)*(MAX(IF(bymonth_average_ventilation!$R59&gt;bymonth_average_ventilation!H59,1-bymonth_average_ventilation!H59/bymonth_average_ventilation!$R59,1),0.5)))</f>
        <v>15</v>
      </c>
      <c r="I59" s="17">
        <f>MAX(4,IF(bymonth_sum_precip!I59&gt;50,15-(INT(bymonth_sum_precip!I59/50)-1)*2,15)*(MAX(IF(bymonth_average_ventilation!$R59&gt;bymonth_average_ventilation!I59,1-bymonth_average_ventilation!I59/bymonth_average_ventilation!$R59,1),0.5)))</f>
        <v>9</v>
      </c>
      <c r="J59" s="17">
        <f>MAX(4,IF(bymonth_sum_precip!J59&gt;50,15-(INT(bymonth_sum_precip!J59/50)-1)*2,15)*(MAX(IF(bymonth_average_ventilation!$R59&gt;bymonth_average_ventilation!J59,1-bymonth_average_ventilation!J59/bymonth_average_ventilation!$R59,1),0.5)))</f>
        <v>11</v>
      </c>
      <c r="K59" s="17">
        <f>MAX(4,IF(bymonth_sum_precip!K59&gt;50,15-(INT(bymonth_sum_precip!K59/50)-1)*2,15)*(MAX(IF(bymonth_average_ventilation!$R59&gt;bymonth_average_ventilation!K59,1-bymonth_average_ventilation!K59/bymonth_average_ventilation!$R59,1),0.5)))</f>
        <v>7.5</v>
      </c>
      <c r="L59" s="17">
        <f>MAX(4,IF(bymonth_sum_precip!L59&gt;50,15-(INT(bymonth_sum_precip!L59/50)-1)*2,15)*(MAX(IF(bymonth_average_ventilation!$R59&gt;bymonth_average_ventilation!L59,1-bymonth_average_ventilation!L59/bymonth_average_ventilation!$R59,1),0.5)))</f>
        <v>7.5</v>
      </c>
      <c r="M59" s="17">
        <f>MAX(4,IF(bymonth_sum_precip!M59&gt;50,15-(INT(bymonth_sum_precip!M59/50)-1)*2,15)*(MAX(IF(bymonth_average_ventilation!$R59&gt;bymonth_average_ventilation!M59,1-bymonth_average_ventilation!M59/bymonth_average_ventilation!$R59,1),0.5)))</f>
        <v>7.5</v>
      </c>
      <c r="N59" s="17">
        <f>MAX(4,IF(bymonth_sum_precip!N59&gt;50,15-(INT(bymonth_sum_precip!N59/50)-1)*2,15)*(MAX(IF(bymonth_average_ventilation!$R59&gt;bymonth_average_ventilation!N59,1-bymonth_average_ventilation!N59/bymonth_average_ventilation!$R59,1),0.5)))</f>
        <v>7.5</v>
      </c>
      <c r="O59" s="4" t="s">
        <v>1587</v>
      </c>
      <c r="P59" s="14">
        <v>0</v>
      </c>
      <c r="Q59" s="1">
        <v>2</v>
      </c>
      <c r="R59" s="18">
        <f t="shared" si="0"/>
        <v>125</v>
      </c>
    </row>
    <row r="60" spans="1:18" x14ac:dyDescent="0.25">
      <c r="A60">
        <v>56</v>
      </c>
      <c r="B60" t="s">
        <v>314</v>
      </c>
      <c r="C60" s="17">
        <f>MAX(4,IF(bymonth_sum_precip!C60&gt;50,15-(INT(bymonth_sum_precip!C60/50)-1)*2,15)*(MAX(IF(bymonth_average_ventilation!$R60&gt;bymonth_average_ventilation!C60,1-bymonth_average_ventilation!C60/bymonth_average_ventilation!$R60,1),0.5)))</f>
        <v>7.5</v>
      </c>
      <c r="D60" s="17">
        <f>MAX(4,IF(bymonth_sum_precip!D60&gt;50,15-(INT(bymonth_sum_precip!D60/50)-1)*2,15)*(MAX(IF(bymonth_average_ventilation!$R60&gt;bymonth_average_ventilation!D60,1-bymonth_average_ventilation!D60/bymonth_average_ventilation!$R60,1),0.5)))</f>
        <v>7.5</v>
      </c>
      <c r="E60" s="17">
        <f>MAX(4,IF(bymonth_sum_precip!E60&gt;50,15-(INT(bymonth_sum_precip!E60/50)-1)*2,15)*(MAX(IF(bymonth_average_ventilation!$R60&gt;bymonth_average_ventilation!E60,1-bymonth_average_ventilation!E60/bymonth_average_ventilation!$R60,1),0.5)))</f>
        <v>15</v>
      </c>
      <c r="F60" s="17">
        <f>MAX(4,IF(bymonth_sum_precip!F60&gt;50,15-(INT(bymonth_sum_precip!F60/50)-1)*2,15)*(MAX(IF(bymonth_average_ventilation!$R60&gt;bymonth_average_ventilation!F60,1-bymonth_average_ventilation!F60/bymonth_average_ventilation!$R60,1),0.5)))</f>
        <v>15</v>
      </c>
      <c r="G60" s="17">
        <f>MAX(4,IF(bymonth_sum_precip!G60&gt;50,15-(INT(bymonth_sum_precip!G60/50)-1)*2,15)*(MAX(IF(bymonth_average_ventilation!$R60&gt;bymonth_average_ventilation!G60,1-bymonth_average_ventilation!G60/bymonth_average_ventilation!$R60,1),0.5)))</f>
        <v>15</v>
      </c>
      <c r="H60" s="17">
        <f>MAX(4,IF(bymonth_sum_precip!H60&gt;50,15-(INT(bymonth_sum_precip!H60/50)-1)*2,15)*(MAX(IF(bymonth_average_ventilation!$R60&gt;bymonth_average_ventilation!H60,1-bymonth_average_ventilation!H60/bymonth_average_ventilation!$R60,1),0.5)))</f>
        <v>15</v>
      </c>
      <c r="I60" s="17">
        <f>MAX(4,IF(bymonth_sum_precip!I60&gt;50,15-(INT(bymonth_sum_precip!I60/50)-1)*2,15)*(MAX(IF(bymonth_average_ventilation!$R60&gt;bymonth_average_ventilation!I60,1-bymonth_average_ventilation!I60/bymonth_average_ventilation!$R60,1),0.5)))</f>
        <v>9</v>
      </c>
      <c r="J60" s="17">
        <f>MAX(4,IF(bymonth_sum_precip!J60&gt;50,15-(INT(bymonth_sum_precip!J60/50)-1)*2,15)*(MAX(IF(bymonth_average_ventilation!$R60&gt;bymonth_average_ventilation!J60,1-bymonth_average_ventilation!J60/bymonth_average_ventilation!$R60,1),0.5)))</f>
        <v>13</v>
      </c>
      <c r="K60" s="17">
        <f>MAX(4,IF(bymonth_sum_precip!K60&gt;50,15-(INT(bymonth_sum_precip!K60/50)-1)*2,15)*(MAX(IF(bymonth_average_ventilation!$R60&gt;bymonth_average_ventilation!K60,1-bymonth_average_ventilation!K60/bymonth_average_ventilation!$R60,1),0.5)))</f>
        <v>7.5</v>
      </c>
      <c r="L60" s="17">
        <f>MAX(4,IF(bymonth_sum_precip!L60&gt;50,15-(INT(bymonth_sum_precip!L60/50)-1)*2,15)*(MAX(IF(bymonth_average_ventilation!$R60&gt;bymonth_average_ventilation!L60,1-bymonth_average_ventilation!L60/bymonth_average_ventilation!$R60,1),0.5)))</f>
        <v>7.5</v>
      </c>
      <c r="M60" s="17">
        <f>MAX(4,IF(bymonth_sum_precip!M60&gt;50,15-(INT(bymonth_sum_precip!M60/50)-1)*2,15)*(MAX(IF(bymonth_average_ventilation!$R60&gt;bymonth_average_ventilation!M60,1-bymonth_average_ventilation!M60/bymonth_average_ventilation!$R60,1),0.5)))</f>
        <v>7.5</v>
      </c>
      <c r="N60" s="17">
        <f>MAX(4,IF(bymonth_sum_precip!N60&gt;50,15-(INT(bymonth_sum_precip!N60/50)-1)*2,15)*(MAX(IF(bymonth_average_ventilation!$R60&gt;bymonth_average_ventilation!N60,1-bymonth_average_ventilation!N60/bymonth_average_ventilation!$R60,1),0.5)))</f>
        <v>7.5</v>
      </c>
      <c r="O60" s="4" t="s">
        <v>1587</v>
      </c>
      <c r="P60" s="14">
        <v>0</v>
      </c>
      <c r="Q60" s="1">
        <v>2</v>
      </c>
      <c r="R60" s="18">
        <f t="shared" si="0"/>
        <v>127</v>
      </c>
    </row>
    <row r="61" spans="1:18" x14ac:dyDescent="0.25">
      <c r="A61">
        <v>57</v>
      </c>
      <c r="B61" t="s">
        <v>315</v>
      </c>
      <c r="C61" s="17">
        <f>MAX(4,IF(bymonth_sum_precip!C61&gt;50,15-(INT(bymonth_sum_precip!C61/50)-1)*2,15)*(MAX(IF(bymonth_average_ventilation!$R61&gt;bymonth_average_ventilation!C61,1-bymonth_average_ventilation!C61/bymonth_average_ventilation!$R61,1),0.5)))</f>
        <v>8.1668769973476998</v>
      </c>
      <c r="D61" s="17">
        <f>MAX(4,IF(bymonth_sum_precip!D61&gt;50,15-(INT(bymonth_sum_precip!D61/50)-1)*2,15)*(MAX(IF(bymonth_average_ventilation!$R61&gt;bymonth_average_ventilation!D61,1-bymonth_average_ventilation!D61/bymonth_average_ventilation!$R61,1),0.5)))</f>
        <v>7.9029802321452589</v>
      </c>
      <c r="E61" s="17">
        <f>MAX(4,IF(bymonth_sum_precip!E61&gt;50,15-(INT(bymonth_sum_precip!E61/50)-1)*2,15)*(MAX(IF(bymonth_average_ventilation!$R61&gt;bymonth_average_ventilation!E61,1-bymonth_average_ventilation!E61/bymonth_average_ventilation!$R61,1),0.5)))</f>
        <v>7.5</v>
      </c>
      <c r="F61" s="17">
        <f>MAX(4,IF(bymonth_sum_precip!F61&gt;50,15-(INT(bymonth_sum_precip!F61/50)-1)*2,15)*(MAX(IF(bymonth_average_ventilation!$R61&gt;bymonth_average_ventilation!F61,1-bymonth_average_ventilation!F61/bymonth_average_ventilation!$R61,1),0.5)))</f>
        <v>7.5</v>
      </c>
      <c r="G61" s="17">
        <f>MAX(4,IF(bymonth_sum_precip!G61&gt;50,15-(INT(bymonth_sum_precip!G61/50)-1)*2,15)*(MAX(IF(bymonth_average_ventilation!$R61&gt;bymonth_average_ventilation!G61,1-bymonth_average_ventilation!G61/bymonth_average_ventilation!$R61,1),0.5)))</f>
        <v>15</v>
      </c>
      <c r="H61" s="17">
        <f>MAX(4,IF(bymonth_sum_precip!H61&gt;50,15-(INT(bymonth_sum_precip!H61/50)-1)*2,15)*(MAX(IF(bymonth_average_ventilation!$R61&gt;bymonth_average_ventilation!H61,1-bymonth_average_ventilation!H61/bymonth_average_ventilation!$R61,1),0.5)))</f>
        <v>15</v>
      </c>
      <c r="I61" s="17">
        <f>MAX(4,IF(bymonth_sum_precip!I61&gt;50,15-(INT(bymonth_sum_precip!I61/50)-1)*2,15)*(MAX(IF(bymonth_average_ventilation!$R61&gt;bymonth_average_ventilation!I61,1-bymonth_average_ventilation!I61/bymonth_average_ventilation!$R61,1),0.5)))</f>
        <v>15</v>
      </c>
      <c r="J61" s="17">
        <f>MAX(4,IF(bymonth_sum_precip!J61&gt;50,15-(INT(bymonth_sum_precip!J61/50)-1)*2,15)*(MAX(IF(bymonth_average_ventilation!$R61&gt;bymonth_average_ventilation!J61,1-bymonth_average_ventilation!J61/bymonth_average_ventilation!$R61,1),0.5)))</f>
        <v>15</v>
      </c>
      <c r="K61" s="17">
        <f>MAX(4,IF(bymonth_sum_precip!K61&gt;50,15-(INT(bymonth_sum_precip!K61/50)-1)*2,15)*(MAX(IF(bymonth_average_ventilation!$R61&gt;bymonth_average_ventilation!K61,1-bymonth_average_ventilation!K61/bymonth_average_ventilation!$R61,1),0.5)))</f>
        <v>7.5</v>
      </c>
      <c r="L61" s="17">
        <f>MAX(4,IF(bymonth_sum_precip!L61&gt;50,15-(INT(bymonth_sum_precip!L61/50)-1)*2,15)*(MAX(IF(bymonth_average_ventilation!$R61&gt;bymonth_average_ventilation!L61,1-bymonth_average_ventilation!L61/bymonth_average_ventilation!$R61,1),0.5)))</f>
        <v>7.5</v>
      </c>
      <c r="M61" s="17">
        <f>MAX(4,IF(bymonth_sum_precip!M61&gt;50,15-(INT(bymonth_sum_precip!M61/50)-1)*2,15)*(MAX(IF(bymonth_average_ventilation!$R61&gt;bymonth_average_ventilation!M61,1-bymonth_average_ventilation!M61/bymonth_average_ventilation!$R61,1),0.5)))</f>
        <v>7.5</v>
      </c>
      <c r="N61" s="17">
        <f>MAX(4,IF(bymonth_sum_precip!N61&gt;50,15-(INT(bymonth_sum_precip!N61/50)-1)*2,15)*(MAX(IF(bymonth_average_ventilation!$R61&gt;bymonth_average_ventilation!N61,1-bymonth_average_ventilation!N61/bymonth_average_ventilation!$R61,1),0.5)))</f>
        <v>7.8769492586602601</v>
      </c>
      <c r="O61" s="4" t="s">
        <v>1587</v>
      </c>
      <c r="P61" s="14">
        <v>0</v>
      </c>
      <c r="Q61" s="1">
        <v>2</v>
      </c>
      <c r="R61" s="18">
        <f t="shared" si="0"/>
        <v>121.44680648815321</v>
      </c>
    </row>
    <row r="62" spans="1:18" x14ac:dyDescent="0.25">
      <c r="A62">
        <v>58</v>
      </c>
      <c r="B62" t="s">
        <v>316</v>
      </c>
      <c r="C62" s="17">
        <f>MAX(4,IF(bymonth_sum_precip!C62&gt;50,15-(INT(bymonth_sum_precip!C62/50)-1)*2,15)*(MAX(IF(bymonth_average_ventilation!$R62&gt;bymonth_average_ventilation!C62,1-bymonth_average_ventilation!C62/bymonth_average_ventilation!$R62,1),0.5)))</f>
        <v>7.5</v>
      </c>
      <c r="D62" s="17">
        <f>MAX(4,IF(bymonth_sum_precip!D62&gt;50,15-(INT(bymonth_sum_precip!D62/50)-1)*2,15)*(MAX(IF(bymonth_average_ventilation!$R62&gt;bymonth_average_ventilation!D62,1-bymonth_average_ventilation!D62/bymonth_average_ventilation!$R62,1),0.5)))</f>
        <v>15</v>
      </c>
      <c r="E62" s="17">
        <f>MAX(4,IF(bymonth_sum_precip!E62&gt;50,15-(INT(bymonth_sum_precip!E62/50)-1)*2,15)*(MAX(IF(bymonth_average_ventilation!$R62&gt;bymonth_average_ventilation!E62,1-bymonth_average_ventilation!E62/bymonth_average_ventilation!$R62,1),0.5)))</f>
        <v>15</v>
      </c>
      <c r="F62" s="17">
        <f>MAX(4,IF(bymonth_sum_precip!F62&gt;50,15-(INT(bymonth_sum_precip!F62/50)-1)*2,15)*(MAX(IF(bymonth_average_ventilation!$R62&gt;bymonth_average_ventilation!F62,1-bymonth_average_ventilation!F62/bymonth_average_ventilation!$R62,1),0.5)))</f>
        <v>9</v>
      </c>
      <c r="G62" s="17">
        <f>MAX(4,IF(bymonth_sum_precip!G62&gt;50,15-(INT(bymonth_sum_precip!G62/50)-1)*2,15)*(MAX(IF(bymonth_average_ventilation!$R62&gt;bymonth_average_ventilation!G62,1-bymonth_average_ventilation!G62/bymonth_average_ventilation!$R62,1),0.5)))</f>
        <v>4</v>
      </c>
      <c r="H62" s="17">
        <f>MAX(4,IF(bymonth_sum_precip!H62&gt;50,15-(INT(bymonth_sum_precip!H62/50)-1)*2,15)*(MAX(IF(bymonth_average_ventilation!$R62&gt;bymonth_average_ventilation!H62,1-bymonth_average_ventilation!H62/bymonth_average_ventilation!$R62,1),0.5)))</f>
        <v>4</v>
      </c>
      <c r="I62" s="17">
        <f>MAX(4,IF(bymonth_sum_precip!I62&gt;50,15-(INT(bymonth_sum_precip!I62/50)-1)*2,15)*(MAX(IF(bymonth_average_ventilation!$R62&gt;bymonth_average_ventilation!I62,1-bymonth_average_ventilation!I62/bymonth_average_ventilation!$R62,1),0.5)))</f>
        <v>4</v>
      </c>
      <c r="J62" s="17">
        <f>MAX(4,IF(bymonth_sum_precip!J62&gt;50,15-(INT(bymonth_sum_precip!J62/50)-1)*2,15)*(MAX(IF(bymonth_average_ventilation!$R62&gt;bymonth_average_ventilation!J62,1-bymonth_average_ventilation!J62/bymonth_average_ventilation!$R62,1),0.5)))</f>
        <v>4</v>
      </c>
      <c r="K62" s="17">
        <f>MAX(4,IF(bymonth_sum_precip!K62&gt;50,15-(INT(bymonth_sum_precip!K62/50)-1)*2,15)*(MAX(IF(bymonth_average_ventilation!$R62&gt;bymonth_average_ventilation!K62,1-bymonth_average_ventilation!K62/bymonth_average_ventilation!$R62,1),0.5)))</f>
        <v>4</v>
      </c>
      <c r="L62" s="17">
        <f>MAX(4,IF(bymonth_sum_precip!L62&gt;50,15-(INT(bymonth_sum_precip!L62/50)-1)*2,15)*(MAX(IF(bymonth_average_ventilation!$R62&gt;bymonth_average_ventilation!L62,1-bymonth_average_ventilation!L62/bymonth_average_ventilation!$R62,1),0.5)))</f>
        <v>5.5</v>
      </c>
      <c r="M62" s="17">
        <f>MAX(4,IF(bymonth_sum_precip!M62&gt;50,15-(INT(bymonth_sum_precip!M62/50)-1)*2,15)*(MAX(IF(bymonth_average_ventilation!$R62&gt;bymonth_average_ventilation!M62,1-bymonth_average_ventilation!M62/bymonth_average_ventilation!$R62,1),0.5)))</f>
        <v>7.5</v>
      </c>
      <c r="N62" s="17">
        <f>MAX(4,IF(bymonth_sum_precip!N62&gt;50,15-(INT(bymonth_sum_precip!N62/50)-1)*2,15)*(MAX(IF(bymonth_average_ventilation!$R62&gt;bymonth_average_ventilation!N62,1-bymonth_average_ventilation!N62/bymonth_average_ventilation!$R62,1),0.5)))</f>
        <v>7.5</v>
      </c>
      <c r="O62" s="4" t="s">
        <v>1588</v>
      </c>
      <c r="P62" s="14">
        <v>0</v>
      </c>
      <c r="Q62" s="1">
        <v>3</v>
      </c>
      <c r="R62" s="18">
        <f t="shared" si="0"/>
        <v>87</v>
      </c>
    </row>
    <row r="63" spans="1:18" x14ac:dyDescent="0.25">
      <c r="A63">
        <v>59</v>
      </c>
      <c r="B63" t="s">
        <v>317</v>
      </c>
      <c r="C63" s="17">
        <f>MAX(4,IF(bymonth_sum_precip!C63&gt;50,15-(INT(bymonth_sum_precip!C63/50)-1)*2,15)*(MAX(IF(bymonth_average_ventilation!$R63&gt;bymonth_average_ventilation!C63,1-bymonth_average_ventilation!C63/bymonth_average_ventilation!$R63,1),0.5)))</f>
        <v>7.5</v>
      </c>
      <c r="D63" s="17">
        <f>MAX(4,IF(bymonth_sum_precip!D63&gt;50,15-(INT(bymonth_sum_precip!D63/50)-1)*2,15)*(MAX(IF(bymonth_average_ventilation!$R63&gt;bymonth_average_ventilation!D63,1-bymonth_average_ventilation!D63/bymonth_average_ventilation!$R63,1),0.5)))</f>
        <v>15</v>
      </c>
      <c r="E63" s="17">
        <f>MAX(4,IF(bymonth_sum_precip!E63&gt;50,15-(INT(bymonth_sum_precip!E63/50)-1)*2,15)*(MAX(IF(bymonth_average_ventilation!$R63&gt;bymonth_average_ventilation!E63,1-bymonth_average_ventilation!E63/bymonth_average_ventilation!$R63,1),0.5)))</f>
        <v>15</v>
      </c>
      <c r="F63" s="17">
        <f>MAX(4,IF(bymonth_sum_precip!F63&gt;50,15-(INT(bymonth_sum_precip!F63/50)-1)*2,15)*(MAX(IF(bymonth_average_ventilation!$R63&gt;bymonth_average_ventilation!F63,1-bymonth_average_ventilation!F63/bymonth_average_ventilation!$R63,1),0.5)))</f>
        <v>13</v>
      </c>
      <c r="G63" s="17">
        <f>MAX(4,IF(bymonth_sum_precip!G63&gt;50,15-(INT(bymonth_sum_precip!G63/50)-1)*2,15)*(MAX(IF(bymonth_average_ventilation!$R63&gt;bymonth_average_ventilation!G63,1-bymonth_average_ventilation!G63/bymonth_average_ventilation!$R63,1),0.5)))</f>
        <v>4</v>
      </c>
      <c r="H63" s="17">
        <f>MAX(4,IF(bymonth_sum_precip!H63&gt;50,15-(INT(bymonth_sum_precip!H63/50)-1)*2,15)*(MAX(IF(bymonth_average_ventilation!$R63&gt;bymonth_average_ventilation!H63,1-bymonth_average_ventilation!H63/bymonth_average_ventilation!$R63,1),0.5)))</f>
        <v>4</v>
      </c>
      <c r="I63" s="17">
        <f>MAX(4,IF(bymonth_sum_precip!I63&gt;50,15-(INT(bymonth_sum_precip!I63/50)-1)*2,15)*(MAX(IF(bymonth_average_ventilation!$R63&gt;bymonth_average_ventilation!I63,1-bymonth_average_ventilation!I63/bymonth_average_ventilation!$R63,1),0.5)))</f>
        <v>4</v>
      </c>
      <c r="J63" s="17">
        <f>MAX(4,IF(bymonth_sum_precip!J63&gt;50,15-(INT(bymonth_sum_precip!J63/50)-1)*2,15)*(MAX(IF(bymonth_average_ventilation!$R63&gt;bymonth_average_ventilation!J63,1-bymonth_average_ventilation!J63/bymonth_average_ventilation!$R63,1),0.5)))</f>
        <v>4</v>
      </c>
      <c r="K63" s="17">
        <f>MAX(4,IF(bymonth_sum_precip!K63&gt;50,15-(INT(bymonth_sum_precip!K63/50)-1)*2,15)*(MAX(IF(bymonth_average_ventilation!$R63&gt;bymonth_average_ventilation!K63,1-bymonth_average_ventilation!K63/bymonth_average_ventilation!$R63,1),0.5)))</f>
        <v>4</v>
      </c>
      <c r="L63" s="17">
        <f>MAX(4,IF(bymonth_sum_precip!L63&gt;50,15-(INT(bymonth_sum_precip!L63/50)-1)*2,15)*(MAX(IF(bymonth_average_ventilation!$R63&gt;bymonth_average_ventilation!L63,1-bymonth_average_ventilation!L63/bymonth_average_ventilation!$R63,1),0.5)))</f>
        <v>5.5</v>
      </c>
      <c r="M63" s="17">
        <f>MAX(4,IF(bymonth_sum_precip!M63&gt;50,15-(INT(bymonth_sum_precip!M63/50)-1)*2,15)*(MAX(IF(bymonth_average_ventilation!$R63&gt;bymonth_average_ventilation!M63,1-bymonth_average_ventilation!M63/bymonth_average_ventilation!$R63,1),0.5)))</f>
        <v>7.5</v>
      </c>
      <c r="N63" s="17">
        <f>MAX(4,IF(bymonth_sum_precip!N63&gt;50,15-(INT(bymonth_sum_precip!N63/50)-1)*2,15)*(MAX(IF(bymonth_average_ventilation!$R63&gt;bymonth_average_ventilation!N63,1-bymonth_average_ventilation!N63/bymonth_average_ventilation!$R63,1),0.5)))</f>
        <v>7.6160274794161928</v>
      </c>
      <c r="O63" s="4" t="s">
        <v>1588</v>
      </c>
      <c r="P63" s="14">
        <v>0</v>
      </c>
      <c r="Q63" s="1">
        <v>3</v>
      </c>
      <c r="R63" s="18">
        <f t="shared" si="0"/>
        <v>91.116027479416189</v>
      </c>
    </row>
    <row r="64" spans="1:18" x14ac:dyDescent="0.25">
      <c r="A64">
        <v>60</v>
      </c>
      <c r="B64" t="s">
        <v>318</v>
      </c>
      <c r="C64" s="17">
        <f>MAX(4,IF(bymonth_sum_precip!C64&gt;50,15-(INT(bymonth_sum_precip!C64/50)-1)*2,15)*(MAX(IF(bymonth_average_ventilation!$R64&gt;bymonth_average_ventilation!C64,1-bymonth_average_ventilation!C64/bymonth_average_ventilation!$R64,1),0.5)))</f>
        <v>8.8024797556145824</v>
      </c>
      <c r="D64" s="17">
        <f>MAX(4,IF(bymonth_sum_precip!D64&gt;50,15-(INT(bymonth_sum_precip!D64/50)-1)*2,15)*(MAX(IF(bymonth_average_ventilation!$R64&gt;bymonth_average_ventilation!D64,1-bymonth_average_ventilation!D64/bymonth_average_ventilation!$R64,1),0.5)))</f>
        <v>7.5</v>
      </c>
      <c r="E64" s="17">
        <f>MAX(4,IF(bymonth_sum_precip!E64&gt;50,15-(INT(bymonth_sum_precip!E64/50)-1)*2,15)*(MAX(IF(bymonth_average_ventilation!$R64&gt;bymonth_average_ventilation!E64,1-bymonth_average_ventilation!E64/bymonth_average_ventilation!$R64,1),0.5)))</f>
        <v>15</v>
      </c>
      <c r="F64" s="17">
        <f>MAX(4,IF(bymonth_sum_precip!F64&gt;50,15-(INT(bymonth_sum_precip!F64/50)-1)*2,15)*(MAX(IF(bymonth_average_ventilation!$R64&gt;bymonth_average_ventilation!F64,1-bymonth_average_ventilation!F64/bymonth_average_ventilation!$R64,1),0.5)))</f>
        <v>15</v>
      </c>
      <c r="G64" s="17">
        <f>MAX(4,IF(bymonth_sum_precip!G64&gt;50,15-(INT(bymonth_sum_precip!G64/50)-1)*2,15)*(MAX(IF(bymonth_average_ventilation!$R64&gt;bymonth_average_ventilation!G64,1-bymonth_average_ventilation!G64/bymonth_average_ventilation!$R64,1),0.5)))</f>
        <v>13</v>
      </c>
      <c r="H64" s="17">
        <f>MAX(4,IF(bymonth_sum_precip!H64&gt;50,15-(INT(bymonth_sum_precip!H64/50)-1)*2,15)*(MAX(IF(bymonth_average_ventilation!$R64&gt;bymonth_average_ventilation!H64,1-bymonth_average_ventilation!H64/bymonth_average_ventilation!$R64,1),0.5)))</f>
        <v>11</v>
      </c>
      <c r="I64" s="17">
        <f>MAX(4,IF(bymonth_sum_precip!I64&gt;50,15-(INT(bymonth_sum_precip!I64/50)-1)*2,15)*(MAX(IF(bymonth_average_ventilation!$R64&gt;bymonth_average_ventilation!I64,1-bymonth_average_ventilation!I64/bymonth_average_ventilation!$R64,1),0.5)))</f>
        <v>5</v>
      </c>
      <c r="J64" s="17">
        <f>MAX(4,IF(bymonth_sum_precip!J64&gt;50,15-(INT(bymonth_sum_precip!J64/50)-1)*2,15)*(MAX(IF(bymonth_average_ventilation!$R64&gt;bymonth_average_ventilation!J64,1-bymonth_average_ventilation!J64/bymonth_average_ventilation!$R64,1),0.5)))</f>
        <v>5</v>
      </c>
      <c r="K64" s="17">
        <f>MAX(4,IF(bymonth_sum_precip!K64&gt;50,15-(INT(bymonth_sum_precip!K64/50)-1)*2,15)*(MAX(IF(bymonth_average_ventilation!$R64&gt;bymonth_average_ventilation!K64,1-bymonth_average_ventilation!K64/bymonth_average_ventilation!$R64,1),0.5)))</f>
        <v>4</v>
      </c>
      <c r="L64" s="17">
        <f>MAX(4,IF(bymonth_sum_precip!L64&gt;50,15-(INT(bymonth_sum_precip!L64/50)-1)*2,15)*(MAX(IF(bymonth_average_ventilation!$R64&gt;bymonth_average_ventilation!L64,1-bymonth_average_ventilation!L64/bymonth_average_ventilation!$R64,1),0.5)))</f>
        <v>5.5</v>
      </c>
      <c r="M64" s="17">
        <f>MAX(4,IF(bymonth_sum_precip!M64&gt;50,15-(INT(bymonth_sum_precip!M64/50)-1)*2,15)*(MAX(IF(bymonth_average_ventilation!$R64&gt;bymonth_average_ventilation!M64,1-bymonth_average_ventilation!M64/bymonth_average_ventilation!$R64,1),0.5)))</f>
        <v>8.7870660712856257</v>
      </c>
      <c r="N64" s="17">
        <f>MAX(4,IF(bymonth_sum_precip!N64&gt;50,15-(INT(bymonth_sum_precip!N64/50)-1)*2,15)*(MAX(IF(bymonth_average_ventilation!$R64&gt;bymonth_average_ventilation!N64,1-bymonth_average_ventilation!N64/bymonth_average_ventilation!$R64,1),0.5)))</f>
        <v>8.7661303656909393</v>
      </c>
      <c r="O64" s="4" t="s">
        <v>1589</v>
      </c>
      <c r="P64" s="14">
        <v>0</v>
      </c>
      <c r="Q64" s="1">
        <v>2</v>
      </c>
      <c r="R64" s="18">
        <f t="shared" si="0"/>
        <v>107.35567619259115</v>
      </c>
    </row>
    <row r="65" spans="1:18" x14ac:dyDescent="0.25">
      <c r="A65">
        <v>61</v>
      </c>
      <c r="B65" t="s">
        <v>319</v>
      </c>
      <c r="C65" s="17">
        <f>MAX(4,IF(bymonth_sum_precip!C65&gt;50,15-(INT(bymonth_sum_precip!C65/50)-1)*2,15)*(MAX(IF(bymonth_average_ventilation!$R65&gt;bymonth_average_ventilation!C65,1-bymonth_average_ventilation!C65/bymonth_average_ventilation!$R65,1),0.5)))</f>
        <v>7.5</v>
      </c>
      <c r="D65" s="17">
        <f>MAX(4,IF(bymonth_sum_precip!D65&gt;50,15-(INT(bymonth_sum_precip!D65/50)-1)*2,15)*(MAX(IF(bymonth_average_ventilation!$R65&gt;bymonth_average_ventilation!D65,1-bymonth_average_ventilation!D65/bymonth_average_ventilation!$R65,1),0.5)))</f>
        <v>7.5</v>
      </c>
      <c r="E65" s="17">
        <f>MAX(4,IF(bymonth_sum_precip!E65&gt;50,15-(INT(bymonth_sum_precip!E65/50)-1)*2,15)*(MAX(IF(bymonth_average_ventilation!$R65&gt;bymonth_average_ventilation!E65,1-bymonth_average_ventilation!E65/bymonth_average_ventilation!$R65,1),0.5)))</f>
        <v>15</v>
      </c>
      <c r="F65" s="17">
        <f>MAX(4,IF(bymonth_sum_precip!F65&gt;50,15-(INT(bymonth_sum_precip!F65/50)-1)*2,15)*(MAX(IF(bymonth_average_ventilation!$R65&gt;bymonth_average_ventilation!F65,1-bymonth_average_ventilation!F65/bymonth_average_ventilation!$R65,1),0.5)))</f>
        <v>15</v>
      </c>
      <c r="G65" s="17">
        <f>MAX(4,IF(bymonth_sum_precip!G65&gt;50,15-(INT(bymonth_sum_precip!G65/50)-1)*2,15)*(MAX(IF(bymonth_average_ventilation!$R65&gt;bymonth_average_ventilation!G65,1-bymonth_average_ventilation!G65/bymonth_average_ventilation!$R65,1),0.5)))</f>
        <v>13</v>
      </c>
      <c r="H65" s="17">
        <f>MAX(4,IF(bymonth_sum_precip!H65&gt;50,15-(INT(bymonth_sum_precip!H65/50)-1)*2,15)*(MAX(IF(bymonth_average_ventilation!$R65&gt;bymonth_average_ventilation!H65,1-bymonth_average_ventilation!H65/bymonth_average_ventilation!$R65,1),0.5)))</f>
        <v>5</v>
      </c>
      <c r="I65" s="17">
        <f>MAX(4,IF(bymonth_sum_precip!I65&gt;50,15-(INT(bymonth_sum_precip!I65/50)-1)*2,15)*(MAX(IF(bymonth_average_ventilation!$R65&gt;bymonth_average_ventilation!I65,1-bymonth_average_ventilation!I65/bymonth_average_ventilation!$R65,1),0.5)))</f>
        <v>5</v>
      </c>
      <c r="J65" s="17">
        <f>MAX(4,IF(bymonth_sum_precip!J65&gt;50,15-(INT(bymonth_sum_precip!J65/50)-1)*2,15)*(MAX(IF(bymonth_average_ventilation!$R65&gt;bymonth_average_ventilation!J65,1-bymonth_average_ventilation!J65/bymonth_average_ventilation!$R65,1),0.5)))</f>
        <v>4</v>
      </c>
      <c r="K65" s="17">
        <f>MAX(4,IF(bymonth_sum_precip!K65&gt;50,15-(INT(bymonth_sum_precip!K65/50)-1)*2,15)*(MAX(IF(bymonth_average_ventilation!$R65&gt;bymonth_average_ventilation!K65,1-bymonth_average_ventilation!K65/bymonth_average_ventilation!$R65,1),0.5)))</f>
        <v>4</v>
      </c>
      <c r="L65" s="17">
        <f>MAX(4,IF(bymonth_sum_precip!L65&gt;50,15-(INT(bymonth_sum_precip!L65/50)-1)*2,15)*(MAX(IF(bymonth_average_ventilation!$R65&gt;bymonth_average_ventilation!L65,1-bymonth_average_ventilation!L65/bymonth_average_ventilation!$R65,1),0.5)))</f>
        <v>4</v>
      </c>
      <c r="M65" s="17">
        <f>MAX(4,IF(bymonth_sum_precip!M65&gt;50,15-(INT(bymonth_sum_precip!M65/50)-1)*2,15)*(MAX(IF(bymonth_average_ventilation!$R65&gt;bymonth_average_ventilation!M65,1-bymonth_average_ventilation!M65/bymonth_average_ventilation!$R65,1),0.5)))</f>
        <v>7.5</v>
      </c>
      <c r="N65" s="17">
        <f>MAX(4,IF(bymonth_sum_precip!N65&gt;50,15-(INT(bymonth_sum_precip!N65/50)-1)*2,15)*(MAX(IF(bymonth_average_ventilation!$R65&gt;bymonth_average_ventilation!N65,1-bymonth_average_ventilation!N65/bymonth_average_ventilation!$R65,1),0.5)))</f>
        <v>6.5</v>
      </c>
      <c r="O65" s="4" t="s">
        <v>1589</v>
      </c>
      <c r="P65" s="14">
        <v>1</v>
      </c>
      <c r="Q65" s="1">
        <v>2</v>
      </c>
      <c r="R65" s="18">
        <f t="shared" si="0"/>
        <v>94</v>
      </c>
    </row>
    <row r="66" spans="1:18" x14ac:dyDescent="0.25">
      <c r="A66">
        <v>62</v>
      </c>
      <c r="B66" t="s">
        <v>320</v>
      </c>
      <c r="C66" s="17">
        <f>MAX(4,IF(bymonth_sum_precip!C66&gt;50,15-(INT(bymonth_sum_precip!C66/50)-1)*2,15)*(MAX(IF(bymonth_average_ventilation!$R66&gt;bymonth_average_ventilation!C66,1-bymonth_average_ventilation!C66/bymonth_average_ventilation!$R66,1),0.5)))</f>
        <v>7.5984620086706016</v>
      </c>
      <c r="D66" s="17">
        <f>MAX(4,IF(bymonth_sum_precip!D66&gt;50,15-(INT(bymonth_sum_precip!D66/50)-1)*2,15)*(MAX(IF(bymonth_average_ventilation!$R66&gt;bymonth_average_ventilation!D66,1-bymonth_average_ventilation!D66/bymonth_average_ventilation!$R66,1),0.5)))</f>
        <v>7.5</v>
      </c>
      <c r="E66" s="17">
        <f>MAX(4,IF(bymonth_sum_precip!E66&gt;50,15-(INT(bymonth_sum_precip!E66/50)-1)*2,15)*(MAX(IF(bymonth_average_ventilation!$R66&gt;bymonth_average_ventilation!E66,1-bymonth_average_ventilation!E66/bymonth_average_ventilation!$R66,1),0.5)))</f>
        <v>15</v>
      </c>
      <c r="F66" s="17">
        <f>MAX(4,IF(bymonth_sum_precip!F66&gt;50,15-(INT(bymonth_sum_precip!F66/50)-1)*2,15)*(MAX(IF(bymonth_average_ventilation!$R66&gt;bymonth_average_ventilation!F66,1-bymonth_average_ventilation!F66/bymonth_average_ventilation!$R66,1),0.5)))</f>
        <v>15</v>
      </c>
      <c r="G66" s="17">
        <f>MAX(4,IF(bymonth_sum_precip!G66&gt;50,15-(INT(bymonth_sum_precip!G66/50)-1)*2,15)*(MAX(IF(bymonth_average_ventilation!$R66&gt;bymonth_average_ventilation!G66,1-bymonth_average_ventilation!G66/bymonth_average_ventilation!$R66,1),0.5)))</f>
        <v>15</v>
      </c>
      <c r="H66" s="17">
        <f>MAX(4,IF(bymonth_sum_precip!H66&gt;50,15-(INT(bymonth_sum_precip!H66/50)-1)*2,15)*(MAX(IF(bymonth_average_ventilation!$R66&gt;bymonth_average_ventilation!H66,1-bymonth_average_ventilation!H66/bymonth_average_ventilation!$R66,1),0.5)))</f>
        <v>13</v>
      </c>
      <c r="I66" s="17">
        <f>MAX(4,IF(bymonth_sum_precip!I66&gt;50,15-(INT(bymonth_sum_precip!I66/50)-1)*2,15)*(MAX(IF(bymonth_average_ventilation!$R66&gt;bymonth_average_ventilation!I66,1-bymonth_average_ventilation!I66/bymonth_average_ventilation!$R66,1),0.5)))</f>
        <v>9</v>
      </c>
      <c r="J66" s="17">
        <f>MAX(4,IF(bymonth_sum_precip!J66&gt;50,15-(INT(bymonth_sum_precip!J66/50)-1)*2,15)*(MAX(IF(bymonth_average_ventilation!$R66&gt;bymonth_average_ventilation!J66,1-bymonth_average_ventilation!J66/bymonth_average_ventilation!$R66,1),0.5)))</f>
        <v>4</v>
      </c>
      <c r="K66" s="17">
        <f>MAX(4,IF(bymonth_sum_precip!K66&gt;50,15-(INT(bymonth_sum_precip!K66/50)-1)*2,15)*(MAX(IF(bymonth_average_ventilation!$R66&gt;bymonth_average_ventilation!K66,1-bymonth_average_ventilation!K66/bymonth_average_ventilation!$R66,1),0.5)))</f>
        <v>4</v>
      </c>
      <c r="L66" s="17">
        <f>MAX(4,IF(bymonth_sum_precip!L66&gt;50,15-(INT(bymonth_sum_precip!L66/50)-1)*2,15)*(MAX(IF(bymonth_average_ventilation!$R66&gt;bymonth_average_ventilation!L66,1-bymonth_average_ventilation!L66/bymonth_average_ventilation!$R66,1),0.5)))</f>
        <v>5.5</v>
      </c>
      <c r="M66" s="17">
        <f>MAX(4,IF(bymonth_sum_precip!M66&gt;50,15-(INT(bymonth_sum_precip!M66/50)-1)*2,15)*(MAX(IF(bymonth_average_ventilation!$R66&gt;bymonth_average_ventilation!M66,1-bymonth_average_ventilation!M66/bymonth_average_ventilation!$R66,1),0.5)))</f>
        <v>7.5</v>
      </c>
      <c r="N66" s="17">
        <f>MAX(4,IF(bymonth_sum_precip!N66&gt;50,15-(INT(bymonth_sum_precip!N66/50)-1)*2,15)*(MAX(IF(bymonth_average_ventilation!$R66&gt;bymonth_average_ventilation!N66,1-bymonth_average_ventilation!N66/bymonth_average_ventilation!$R66,1),0.5)))</f>
        <v>7.5</v>
      </c>
      <c r="O66" s="4" t="s">
        <v>1589</v>
      </c>
      <c r="P66" s="14">
        <v>0</v>
      </c>
      <c r="Q66" s="1">
        <v>2</v>
      </c>
      <c r="R66" s="18">
        <f t="shared" si="0"/>
        <v>110.59846200867059</v>
      </c>
    </row>
    <row r="67" spans="1:18" x14ac:dyDescent="0.25">
      <c r="A67">
        <v>63</v>
      </c>
      <c r="B67" t="s">
        <v>321</v>
      </c>
      <c r="C67" s="17">
        <f>MAX(4,IF(bymonth_sum_precip!C67&gt;50,15-(INT(bymonth_sum_precip!C67/50)-1)*2,15)*(MAX(IF(bymonth_average_ventilation!$R67&gt;bymonth_average_ventilation!C67,1-bymonth_average_ventilation!C67/bymonth_average_ventilation!$R67,1),0.5)))</f>
        <v>7.5</v>
      </c>
      <c r="D67" s="17">
        <f>MAX(4,IF(bymonth_sum_precip!D67&gt;50,15-(INT(bymonth_sum_precip!D67/50)-1)*2,15)*(MAX(IF(bymonth_average_ventilation!$R67&gt;bymonth_average_ventilation!D67,1-bymonth_average_ventilation!D67/bymonth_average_ventilation!$R67,1),0.5)))</f>
        <v>7.5</v>
      </c>
      <c r="E67" s="17">
        <f>MAX(4,IF(bymonth_sum_precip!E67&gt;50,15-(INT(bymonth_sum_precip!E67/50)-1)*2,15)*(MAX(IF(bymonth_average_ventilation!$R67&gt;bymonth_average_ventilation!E67,1-bymonth_average_ventilation!E67/bymonth_average_ventilation!$R67,1),0.5)))</f>
        <v>15</v>
      </c>
      <c r="F67" s="17">
        <f>MAX(4,IF(bymonth_sum_precip!F67&gt;50,15-(INT(bymonth_sum_precip!F67/50)-1)*2,15)*(MAX(IF(bymonth_average_ventilation!$R67&gt;bymonth_average_ventilation!F67,1-bymonth_average_ventilation!F67/bymonth_average_ventilation!$R67,1),0.5)))</f>
        <v>15</v>
      </c>
      <c r="G67" s="17">
        <f>MAX(4,IF(bymonth_sum_precip!G67&gt;50,15-(INT(bymonth_sum_precip!G67/50)-1)*2,15)*(MAX(IF(bymonth_average_ventilation!$R67&gt;bymonth_average_ventilation!G67,1-bymonth_average_ventilation!G67/bymonth_average_ventilation!$R67,1),0.5)))</f>
        <v>15</v>
      </c>
      <c r="H67" s="17">
        <f>MAX(4,IF(bymonth_sum_precip!H67&gt;50,15-(INT(bymonth_sum_precip!H67/50)-1)*2,15)*(MAX(IF(bymonth_average_ventilation!$R67&gt;bymonth_average_ventilation!H67,1-bymonth_average_ventilation!H67/bymonth_average_ventilation!$R67,1),0.5)))</f>
        <v>13</v>
      </c>
      <c r="I67" s="17">
        <f>MAX(4,IF(bymonth_sum_precip!I67&gt;50,15-(INT(bymonth_sum_precip!I67/50)-1)*2,15)*(MAX(IF(bymonth_average_ventilation!$R67&gt;bymonth_average_ventilation!I67,1-bymonth_average_ventilation!I67/bymonth_average_ventilation!$R67,1),0.5)))</f>
        <v>7</v>
      </c>
      <c r="J67" s="17">
        <f>MAX(4,IF(bymonth_sum_precip!J67&gt;50,15-(INT(bymonth_sum_precip!J67/50)-1)*2,15)*(MAX(IF(bymonth_average_ventilation!$R67&gt;bymonth_average_ventilation!J67,1-bymonth_average_ventilation!J67/bymonth_average_ventilation!$R67,1),0.5)))</f>
        <v>4</v>
      </c>
      <c r="K67" s="17">
        <f>MAX(4,IF(bymonth_sum_precip!K67&gt;50,15-(INT(bymonth_sum_precip!K67/50)-1)*2,15)*(MAX(IF(bymonth_average_ventilation!$R67&gt;bymonth_average_ventilation!K67,1-bymonth_average_ventilation!K67/bymonth_average_ventilation!$R67,1),0.5)))</f>
        <v>4.5</v>
      </c>
      <c r="L67" s="17">
        <f>MAX(4,IF(bymonth_sum_precip!L67&gt;50,15-(INT(bymonth_sum_precip!L67/50)-1)*2,15)*(MAX(IF(bymonth_average_ventilation!$R67&gt;bymonth_average_ventilation!L67,1-bymonth_average_ventilation!L67/bymonth_average_ventilation!$R67,1),0.5)))</f>
        <v>5.5</v>
      </c>
      <c r="M67" s="17">
        <f>MAX(4,IF(bymonth_sum_precip!M67&gt;50,15-(INT(bymonth_sum_precip!M67/50)-1)*2,15)*(MAX(IF(bymonth_average_ventilation!$R67&gt;bymonth_average_ventilation!M67,1-bymonth_average_ventilation!M67/bymonth_average_ventilation!$R67,1),0.5)))</f>
        <v>8.4752270209382878</v>
      </c>
      <c r="N67" s="17">
        <f>MAX(4,IF(bymonth_sum_precip!N67&gt;50,15-(INT(bymonth_sum_precip!N67/50)-1)*2,15)*(MAX(IF(bymonth_average_ventilation!$R67&gt;bymonth_average_ventilation!N67,1-bymonth_average_ventilation!N67/bymonth_average_ventilation!$R67,1),0.5)))</f>
        <v>7.2339477095981843</v>
      </c>
      <c r="O67" s="4" t="s">
        <v>1589</v>
      </c>
      <c r="P67" s="14">
        <v>0</v>
      </c>
      <c r="Q67" s="1">
        <v>2</v>
      </c>
      <c r="R67" s="18">
        <f t="shared" si="0"/>
        <v>109.70917473053647</v>
      </c>
    </row>
    <row r="68" spans="1:18" x14ac:dyDescent="0.25">
      <c r="A68">
        <v>64</v>
      </c>
      <c r="B68" t="s">
        <v>322</v>
      </c>
      <c r="C68" s="17">
        <f>MAX(4,IF(bymonth_sum_precip!C68&gt;50,15-(INT(bymonth_sum_precip!C68/50)-1)*2,15)*(MAX(IF(bymonth_average_ventilation!$R68&gt;bymonth_average_ventilation!C68,1-bymonth_average_ventilation!C68/bymonth_average_ventilation!$R68,1),0.5)))</f>
        <v>10.385992077761584</v>
      </c>
      <c r="D68" s="17">
        <f>MAX(4,IF(bymonth_sum_precip!D68&gt;50,15-(INT(bymonth_sum_precip!D68/50)-1)*2,15)*(MAX(IF(bymonth_average_ventilation!$R68&gt;bymonth_average_ventilation!D68,1-bymonth_average_ventilation!D68/bymonth_average_ventilation!$R68,1),0.5)))</f>
        <v>7.7903128106320221</v>
      </c>
      <c r="E68" s="17">
        <f>MAX(4,IF(bymonth_sum_precip!E68&gt;50,15-(INT(bymonth_sum_precip!E68/50)-1)*2,15)*(MAX(IF(bymonth_average_ventilation!$R68&gt;bymonth_average_ventilation!E68,1-bymonth_average_ventilation!E68/bymonth_average_ventilation!$R68,1),0.5)))</f>
        <v>7.5</v>
      </c>
      <c r="F68" s="17">
        <f>MAX(4,IF(bymonth_sum_precip!F68&gt;50,15-(INT(bymonth_sum_precip!F68/50)-1)*2,15)*(MAX(IF(bymonth_average_ventilation!$R68&gt;bymonth_average_ventilation!F68,1-bymonth_average_ventilation!F68/bymonth_average_ventilation!$R68,1),0.5)))</f>
        <v>15</v>
      </c>
      <c r="G68" s="17">
        <f>MAX(4,IF(bymonth_sum_precip!G68&gt;50,15-(INT(bymonth_sum_precip!G68/50)-1)*2,15)*(MAX(IF(bymonth_average_ventilation!$R68&gt;bymonth_average_ventilation!G68,1-bymonth_average_ventilation!G68/bymonth_average_ventilation!$R68,1),0.5)))</f>
        <v>15</v>
      </c>
      <c r="H68" s="17">
        <f>MAX(4,IF(bymonth_sum_precip!H68&gt;50,15-(INT(bymonth_sum_precip!H68/50)-1)*2,15)*(MAX(IF(bymonth_average_ventilation!$R68&gt;bymonth_average_ventilation!H68,1-bymonth_average_ventilation!H68/bymonth_average_ventilation!$R68,1),0.5)))</f>
        <v>15</v>
      </c>
      <c r="I68" s="17">
        <f>MAX(4,IF(bymonth_sum_precip!I68&gt;50,15-(INT(bymonth_sum_precip!I68/50)-1)*2,15)*(MAX(IF(bymonth_average_ventilation!$R68&gt;bymonth_average_ventilation!I68,1-bymonth_average_ventilation!I68/bymonth_average_ventilation!$R68,1),0.5)))</f>
        <v>13</v>
      </c>
      <c r="J68" s="17">
        <f>MAX(4,IF(bymonth_sum_precip!J68&gt;50,15-(INT(bymonth_sum_precip!J68/50)-1)*2,15)*(MAX(IF(bymonth_average_ventilation!$R68&gt;bymonth_average_ventilation!J68,1-bymonth_average_ventilation!J68/bymonth_average_ventilation!$R68,1),0.5)))</f>
        <v>7.5</v>
      </c>
      <c r="K68" s="17">
        <f>MAX(4,IF(bymonth_sum_precip!K68&gt;50,15-(INT(bymonth_sum_precip!K68/50)-1)*2,15)*(MAX(IF(bymonth_average_ventilation!$R68&gt;bymonth_average_ventilation!K68,1-bymonth_average_ventilation!K68/bymonth_average_ventilation!$R68,1),0.5)))</f>
        <v>7.5</v>
      </c>
      <c r="L68" s="17">
        <f>MAX(4,IF(bymonth_sum_precip!L68&gt;50,15-(INT(bymonth_sum_precip!L68/50)-1)*2,15)*(MAX(IF(bymonth_average_ventilation!$R68&gt;bymonth_average_ventilation!L68,1-bymonth_average_ventilation!L68/bymonth_average_ventilation!$R68,1),0.5)))</f>
        <v>7.5</v>
      </c>
      <c r="M68" s="17">
        <f>MAX(4,IF(bymonth_sum_precip!M68&gt;50,15-(INT(bymonth_sum_precip!M68/50)-1)*2,15)*(MAX(IF(bymonth_average_ventilation!$R68&gt;bymonth_average_ventilation!M68,1-bymonth_average_ventilation!M68/bymonth_average_ventilation!$R68,1),0.5)))</f>
        <v>9.1795715652228935</v>
      </c>
      <c r="N68" s="17">
        <f>MAX(4,IF(bymonth_sum_precip!N68&gt;50,15-(INT(bymonth_sum_precip!N68/50)-1)*2,15)*(MAX(IF(bymonth_average_ventilation!$R68&gt;bymonth_average_ventilation!N68,1-bymonth_average_ventilation!N68/bymonth_average_ventilation!$R68,1),0.5)))</f>
        <v>12.13945367966066</v>
      </c>
      <c r="O68" s="4" t="s">
        <v>1590</v>
      </c>
      <c r="P68" s="14">
        <v>0</v>
      </c>
      <c r="Q68" s="1">
        <v>4</v>
      </c>
      <c r="R68" s="18">
        <f t="shared" si="0"/>
        <v>127.49533013327716</v>
      </c>
    </row>
    <row r="69" spans="1:18" x14ac:dyDescent="0.25">
      <c r="A69">
        <v>65</v>
      </c>
      <c r="B69" t="s">
        <v>323</v>
      </c>
      <c r="C69" s="17">
        <f>MAX(4,IF(bymonth_sum_precip!C69&gt;50,15-(INT(bymonth_sum_precip!C69/50)-1)*2,15)*(MAX(IF(bymonth_average_ventilation!$R69&gt;bymonth_average_ventilation!C69,1-bymonth_average_ventilation!C69/bymonth_average_ventilation!$R69,1),0.5)))</f>
        <v>9.7174017042337795</v>
      </c>
      <c r="D69" s="17">
        <f>MAX(4,IF(bymonth_sum_precip!D69&gt;50,15-(INT(bymonth_sum_precip!D69/50)-1)*2,15)*(MAX(IF(bymonth_average_ventilation!$R69&gt;bymonth_average_ventilation!D69,1-bymonth_average_ventilation!D69/bymonth_average_ventilation!$R69,1),0.5)))</f>
        <v>7.5</v>
      </c>
      <c r="E69" s="17">
        <f>MAX(4,IF(bymonth_sum_precip!E69&gt;50,15-(INT(bymonth_sum_precip!E69/50)-1)*2,15)*(MAX(IF(bymonth_average_ventilation!$R69&gt;bymonth_average_ventilation!E69,1-bymonth_average_ventilation!E69/bymonth_average_ventilation!$R69,1),0.5)))</f>
        <v>15</v>
      </c>
      <c r="F69" s="17">
        <f>MAX(4,IF(bymonth_sum_precip!F69&gt;50,15-(INT(bymonth_sum_precip!F69/50)-1)*2,15)*(MAX(IF(bymonth_average_ventilation!$R69&gt;bymonth_average_ventilation!F69,1-bymonth_average_ventilation!F69/bymonth_average_ventilation!$R69,1),0.5)))</f>
        <v>15</v>
      </c>
      <c r="G69" s="17">
        <f>MAX(4,IF(bymonth_sum_precip!G69&gt;50,15-(INT(bymonth_sum_precip!G69/50)-1)*2,15)*(MAX(IF(bymonth_average_ventilation!$R69&gt;bymonth_average_ventilation!G69,1-bymonth_average_ventilation!G69/bymonth_average_ventilation!$R69,1),0.5)))</f>
        <v>15</v>
      </c>
      <c r="H69" s="17">
        <f>MAX(4,IF(bymonth_sum_precip!H69&gt;50,15-(INT(bymonth_sum_precip!H69/50)-1)*2,15)*(MAX(IF(bymonth_average_ventilation!$R69&gt;bymonth_average_ventilation!H69,1-bymonth_average_ventilation!H69/bymonth_average_ventilation!$R69,1),0.5)))</f>
        <v>15</v>
      </c>
      <c r="I69" s="17">
        <f>MAX(4,IF(bymonth_sum_precip!I69&gt;50,15-(INT(bymonth_sum_precip!I69/50)-1)*2,15)*(MAX(IF(bymonth_average_ventilation!$R69&gt;bymonth_average_ventilation!I69,1-bymonth_average_ventilation!I69/bymonth_average_ventilation!$R69,1),0.5)))</f>
        <v>9</v>
      </c>
      <c r="J69" s="17">
        <f>MAX(4,IF(bymonth_sum_precip!J69&gt;50,15-(INT(bymonth_sum_precip!J69/50)-1)*2,15)*(MAX(IF(bymonth_average_ventilation!$R69&gt;bymonth_average_ventilation!J69,1-bymonth_average_ventilation!J69/bymonth_average_ventilation!$R69,1),0.5)))</f>
        <v>7.5</v>
      </c>
      <c r="K69" s="17">
        <f>MAX(4,IF(bymonth_sum_precip!K69&gt;50,15-(INT(bymonth_sum_precip!K69/50)-1)*2,15)*(MAX(IF(bymonth_average_ventilation!$R69&gt;bymonth_average_ventilation!K69,1-bymonth_average_ventilation!K69/bymonth_average_ventilation!$R69,1),0.5)))</f>
        <v>7.5</v>
      </c>
      <c r="L69" s="17">
        <f>MAX(4,IF(bymonth_sum_precip!L69&gt;50,15-(INT(bymonth_sum_precip!L69/50)-1)*2,15)*(MAX(IF(bymonth_average_ventilation!$R69&gt;bymonth_average_ventilation!L69,1-bymonth_average_ventilation!L69/bymonth_average_ventilation!$R69,1),0.5)))</f>
        <v>7.5</v>
      </c>
      <c r="M69" s="17">
        <f>MAX(4,IF(bymonth_sum_precip!M69&gt;50,15-(INT(bymonth_sum_precip!M69/50)-1)*2,15)*(MAX(IF(bymonth_average_ventilation!$R69&gt;bymonth_average_ventilation!M69,1-bymonth_average_ventilation!M69/bymonth_average_ventilation!$R69,1),0.5)))</f>
        <v>9.701243833260067</v>
      </c>
      <c r="N69" s="17">
        <f>MAX(4,IF(bymonth_sum_precip!N69&gt;50,15-(INT(bymonth_sum_precip!N69/50)-1)*2,15)*(MAX(IF(bymonth_average_ventilation!$R69&gt;bymonth_average_ventilation!N69,1-bymonth_average_ventilation!N69/bymonth_average_ventilation!$R69,1),0.5)))</f>
        <v>11.542352825215708</v>
      </c>
      <c r="O69" s="4" t="s">
        <v>1590</v>
      </c>
      <c r="P69" s="14">
        <v>0</v>
      </c>
      <c r="Q69" s="1">
        <v>4</v>
      </c>
      <c r="R69" s="18">
        <f t="shared" si="0"/>
        <v>129.96099836270955</v>
      </c>
    </row>
    <row r="70" spans="1:18" x14ac:dyDescent="0.25">
      <c r="A70">
        <v>66</v>
      </c>
      <c r="B70" t="s">
        <v>324</v>
      </c>
      <c r="C70" s="17">
        <f>MAX(4,IF(bymonth_sum_precip!C70&gt;50,15-(INT(bymonth_sum_precip!C70/50)-1)*2,15)*(MAX(IF(bymonth_average_ventilation!$R70&gt;bymonth_average_ventilation!C70,1-bymonth_average_ventilation!C70/bymonth_average_ventilation!$R70,1),0.5)))</f>
        <v>9.7263742111169549</v>
      </c>
      <c r="D70" s="17">
        <f>MAX(4,IF(bymonth_sum_precip!D70&gt;50,15-(INT(bymonth_sum_precip!D70/50)-1)*2,15)*(MAX(IF(bymonth_average_ventilation!$R70&gt;bymonth_average_ventilation!D70,1-bymonth_average_ventilation!D70/bymonth_average_ventilation!$R70,1),0.5)))</f>
        <v>7.5</v>
      </c>
      <c r="E70" s="17">
        <f>MAX(4,IF(bymonth_sum_precip!E70&gt;50,15-(INT(bymonth_sum_precip!E70/50)-1)*2,15)*(MAX(IF(bymonth_average_ventilation!$R70&gt;bymonth_average_ventilation!E70,1-bymonth_average_ventilation!E70/bymonth_average_ventilation!$R70,1),0.5)))</f>
        <v>15</v>
      </c>
      <c r="F70" s="17">
        <f>MAX(4,IF(bymonth_sum_precip!F70&gt;50,15-(INT(bymonth_sum_precip!F70/50)-1)*2,15)*(MAX(IF(bymonth_average_ventilation!$R70&gt;bymonth_average_ventilation!F70,1-bymonth_average_ventilation!F70/bymonth_average_ventilation!$R70,1),0.5)))</f>
        <v>15</v>
      </c>
      <c r="G70" s="17">
        <f>MAX(4,IF(bymonth_sum_precip!G70&gt;50,15-(INT(bymonth_sum_precip!G70/50)-1)*2,15)*(MAX(IF(bymonth_average_ventilation!$R70&gt;bymonth_average_ventilation!G70,1-bymonth_average_ventilation!G70/bymonth_average_ventilation!$R70,1),0.5)))</f>
        <v>15</v>
      </c>
      <c r="H70" s="17">
        <f>MAX(4,IF(bymonth_sum_precip!H70&gt;50,15-(INT(bymonth_sum_precip!H70/50)-1)*2,15)*(MAX(IF(bymonth_average_ventilation!$R70&gt;bymonth_average_ventilation!H70,1-bymonth_average_ventilation!H70/bymonth_average_ventilation!$R70,1),0.5)))</f>
        <v>15</v>
      </c>
      <c r="I70" s="17">
        <f>MAX(4,IF(bymonth_sum_precip!I70&gt;50,15-(INT(bymonth_sum_precip!I70/50)-1)*2,15)*(MAX(IF(bymonth_average_ventilation!$R70&gt;bymonth_average_ventilation!I70,1-bymonth_average_ventilation!I70/bymonth_average_ventilation!$R70,1),0.5)))</f>
        <v>9</v>
      </c>
      <c r="J70" s="17">
        <f>MAX(4,IF(bymonth_sum_precip!J70&gt;50,15-(INT(bymonth_sum_precip!J70/50)-1)*2,15)*(MAX(IF(bymonth_average_ventilation!$R70&gt;bymonth_average_ventilation!J70,1-bymonth_average_ventilation!J70/bymonth_average_ventilation!$R70,1),0.5)))</f>
        <v>7.5</v>
      </c>
      <c r="K70" s="17">
        <f>MAX(4,IF(bymonth_sum_precip!K70&gt;50,15-(INT(bymonth_sum_precip!K70/50)-1)*2,15)*(MAX(IF(bymonth_average_ventilation!$R70&gt;bymonth_average_ventilation!K70,1-bymonth_average_ventilation!K70/bymonth_average_ventilation!$R70,1),0.5)))</f>
        <v>7.5</v>
      </c>
      <c r="L70" s="17">
        <f>MAX(4,IF(bymonth_sum_precip!L70&gt;50,15-(INT(bymonth_sum_precip!L70/50)-1)*2,15)*(MAX(IF(bymonth_average_ventilation!$R70&gt;bymonth_average_ventilation!L70,1-bymonth_average_ventilation!L70/bymonth_average_ventilation!$R70,1),0.5)))</f>
        <v>7.885138976143466</v>
      </c>
      <c r="M70" s="17">
        <f>MAX(4,IF(bymonth_sum_precip!M70&gt;50,15-(INT(bymonth_sum_precip!M70/50)-1)*2,15)*(MAX(IF(bymonth_average_ventilation!$R70&gt;bymonth_average_ventilation!M70,1-bymonth_average_ventilation!M70/bymonth_average_ventilation!$R70,1),0.5)))</f>
        <v>9.3919619660479903</v>
      </c>
      <c r="N70" s="17">
        <f>MAX(4,IF(bymonth_sum_precip!N70&gt;50,15-(INT(bymonth_sum_precip!N70/50)-1)*2,15)*(MAX(IF(bymonth_average_ventilation!$R70&gt;bymonth_average_ventilation!N70,1-bymonth_average_ventilation!N70/bymonth_average_ventilation!$R70,1),0.5)))</f>
        <v>11.52042525108337</v>
      </c>
      <c r="O70" s="4" t="s">
        <v>1590</v>
      </c>
      <c r="P70" s="14">
        <v>0</v>
      </c>
      <c r="Q70" s="1">
        <v>4</v>
      </c>
      <c r="R70" s="18">
        <f t="shared" ref="R70:R99" si="10">SUM(C70:N70)</f>
        <v>130.02390040439178</v>
      </c>
    </row>
    <row r="71" spans="1:18" x14ac:dyDescent="0.25">
      <c r="A71">
        <v>67</v>
      </c>
      <c r="B71" t="s">
        <v>325</v>
      </c>
      <c r="C71" s="17">
        <f>MAX(4,IF(bymonth_sum_precip!C71&gt;50,15-(INT(bymonth_sum_precip!C71/50)-1)*2,15)*(MAX(IF(bymonth_average_ventilation!$R71&gt;bymonth_average_ventilation!C71,1-bymonth_average_ventilation!C71/bymonth_average_ventilation!$R71,1),0.5)))</f>
        <v>8.2286788011466943</v>
      </c>
      <c r="D71" s="17">
        <f>MAX(4,IF(bymonth_sum_precip!D71&gt;50,15-(INT(bymonth_sum_precip!D71/50)-1)*2,15)*(MAX(IF(bymonth_average_ventilation!$R71&gt;bymonth_average_ventilation!D71,1-bymonth_average_ventilation!D71/bymonth_average_ventilation!$R71,1),0.5)))</f>
        <v>7.5</v>
      </c>
      <c r="E71" s="17">
        <f>MAX(4,IF(bymonth_sum_precip!E71&gt;50,15-(INT(bymonth_sum_precip!E71/50)-1)*2,15)*(MAX(IF(bymonth_average_ventilation!$R71&gt;bymonth_average_ventilation!E71,1-bymonth_average_ventilation!E71/bymonth_average_ventilation!$R71,1),0.5)))</f>
        <v>15</v>
      </c>
      <c r="F71" s="17">
        <f>MAX(4,IF(bymonth_sum_precip!F71&gt;50,15-(INT(bymonth_sum_precip!F71/50)-1)*2,15)*(MAX(IF(bymonth_average_ventilation!$R71&gt;bymonth_average_ventilation!F71,1-bymonth_average_ventilation!F71/bymonth_average_ventilation!$R71,1),0.5)))</f>
        <v>15</v>
      </c>
      <c r="G71" s="17">
        <f>MAX(4,IF(bymonth_sum_precip!G71&gt;50,15-(INT(bymonth_sum_precip!G71/50)-1)*2,15)*(MAX(IF(bymonth_average_ventilation!$R71&gt;bymonth_average_ventilation!G71,1-bymonth_average_ventilation!G71/bymonth_average_ventilation!$R71,1),0.5)))</f>
        <v>15</v>
      </c>
      <c r="H71" s="17">
        <f>MAX(4,IF(bymonth_sum_precip!H71&gt;50,15-(INT(bymonth_sum_precip!H71/50)-1)*2,15)*(MAX(IF(bymonth_average_ventilation!$R71&gt;bymonth_average_ventilation!H71,1-bymonth_average_ventilation!H71/bymonth_average_ventilation!$R71,1),0.5)))</f>
        <v>15</v>
      </c>
      <c r="I71" s="17">
        <f>MAX(4,IF(bymonth_sum_precip!I71&gt;50,15-(INT(bymonth_sum_precip!I71/50)-1)*2,15)*(MAX(IF(bymonth_average_ventilation!$R71&gt;bymonth_average_ventilation!I71,1-bymonth_average_ventilation!I71/bymonth_average_ventilation!$R71,1),0.5)))</f>
        <v>4</v>
      </c>
      <c r="J71" s="17">
        <f>MAX(4,IF(bymonth_sum_precip!J71&gt;50,15-(INT(bymonth_sum_precip!J71/50)-1)*2,15)*(MAX(IF(bymonth_average_ventilation!$R71&gt;bymonth_average_ventilation!J71,1-bymonth_average_ventilation!J71/bymonth_average_ventilation!$R71,1),0.5)))</f>
        <v>7.5</v>
      </c>
      <c r="K71" s="17">
        <f>MAX(4,IF(bymonth_sum_precip!K71&gt;50,15-(INT(bymonth_sum_precip!K71/50)-1)*2,15)*(MAX(IF(bymonth_average_ventilation!$R71&gt;bymonth_average_ventilation!K71,1-bymonth_average_ventilation!K71/bymonth_average_ventilation!$R71,1),0.5)))</f>
        <v>6.5</v>
      </c>
      <c r="L71" s="17">
        <f>MAX(4,IF(bymonth_sum_precip!L71&gt;50,15-(INT(bymonth_sum_precip!L71/50)-1)*2,15)*(MAX(IF(bymonth_average_ventilation!$R71&gt;bymonth_average_ventilation!L71,1-bymonth_average_ventilation!L71/bymonth_average_ventilation!$R71,1),0.5)))</f>
        <v>7.5</v>
      </c>
      <c r="M71" s="17">
        <f>MAX(4,IF(bymonth_sum_precip!M71&gt;50,15-(INT(bymonth_sum_precip!M71/50)-1)*2,15)*(MAX(IF(bymonth_average_ventilation!$R71&gt;bymonth_average_ventilation!M71,1-bymonth_average_ventilation!M71/bymonth_average_ventilation!$R71,1),0.5)))</f>
        <v>8.3311062946318977</v>
      </c>
      <c r="N71" s="17">
        <f>MAX(4,IF(bymonth_sum_precip!N71&gt;50,15-(INT(bymonth_sum_precip!N71/50)-1)*2,15)*(MAX(IF(bymonth_average_ventilation!$R71&gt;bymonth_average_ventilation!N71,1-bymonth_average_ventilation!N71/bymonth_average_ventilation!$R71,1),0.5)))</f>
        <v>10.30388296333637</v>
      </c>
      <c r="O71" s="4" t="s">
        <v>1590</v>
      </c>
      <c r="P71" s="14">
        <v>0</v>
      </c>
      <c r="Q71" s="1">
        <v>4</v>
      </c>
      <c r="R71" s="18">
        <f t="shared" si="10"/>
        <v>119.86366805911496</v>
      </c>
    </row>
    <row r="72" spans="1:18" x14ac:dyDescent="0.25">
      <c r="A72">
        <v>68</v>
      </c>
      <c r="B72" t="s">
        <v>326</v>
      </c>
      <c r="C72" s="17">
        <f>MAX(4,IF(bymonth_sum_precip!C72&gt;50,15-(INT(bymonth_sum_precip!C72/50)-1)*2,15)*(MAX(IF(bymonth_average_ventilation!$R72&gt;bymonth_average_ventilation!C72,1-bymonth_average_ventilation!C72/bymonth_average_ventilation!$R72,1),0.5)))</f>
        <v>7.7598055953264975</v>
      </c>
      <c r="D72" s="17">
        <f>MAX(4,IF(bymonth_sum_precip!D72&gt;50,15-(INT(bymonth_sum_precip!D72/50)-1)*2,15)*(MAX(IF(bymonth_average_ventilation!$R72&gt;bymonth_average_ventilation!D72,1-bymonth_average_ventilation!D72/bymonth_average_ventilation!$R72,1),0.5)))</f>
        <v>6.5</v>
      </c>
      <c r="E72" s="17">
        <f>MAX(4,IF(bymonth_sum_precip!E72&gt;50,15-(INT(bymonth_sum_precip!E72/50)-1)*2,15)*(MAX(IF(bymonth_average_ventilation!$R72&gt;bymonth_average_ventilation!E72,1-bymonth_average_ventilation!E72/bymonth_average_ventilation!$R72,1),0.5)))</f>
        <v>15</v>
      </c>
      <c r="F72" s="17">
        <f>MAX(4,IF(bymonth_sum_precip!F72&gt;50,15-(INT(bymonth_sum_precip!F72/50)-1)*2,15)*(MAX(IF(bymonth_average_ventilation!$R72&gt;bymonth_average_ventilation!F72,1-bymonth_average_ventilation!F72/bymonth_average_ventilation!$R72,1),0.5)))</f>
        <v>15</v>
      </c>
      <c r="G72" s="17">
        <f>MAX(4,IF(bymonth_sum_precip!G72&gt;50,15-(INT(bymonth_sum_precip!G72/50)-1)*2,15)*(MAX(IF(bymonth_average_ventilation!$R72&gt;bymonth_average_ventilation!G72,1-bymonth_average_ventilation!G72/bymonth_average_ventilation!$R72,1),0.5)))</f>
        <v>15</v>
      </c>
      <c r="H72" s="17">
        <f>MAX(4,IF(bymonth_sum_precip!H72&gt;50,15-(INT(bymonth_sum_precip!H72/50)-1)*2,15)*(MAX(IF(bymonth_average_ventilation!$R72&gt;bymonth_average_ventilation!H72,1-bymonth_average_ventilation!H72/bymonth_average_ventilation!$R72,1),0.5)))</f>
        <v>15</v>
      </c>
      <c r="I72" s="17">
        <f>MAX(4,IF(bymonth_sum_precip!I72&gt;50,15-(INT(bymonth_sum_precip!I72/50)-1)*2,15)*(MAX(IF(bymonth_average_ventilation!$R72&gt;bymonth_average_ventilation!I72,1-bymonth_average_ventilation!I72/bymonth_average_ventilation!$R72,1),0.5)))</f>
        <v>4</v>
      </c>
      <c r="J72" s="17">
        <f>MAX(4,IF(bymonth_sum_precip!J72&gt;50,15-(INT(bymonth_sum_precip!J72/50)-1)*2,15)*(MAX(IF(bymonth_average_ventilation!$R72&gt;bymonth_average_ventilation!J72,1-bymonth_average_ventilation!J72/bymonth_average_ventilation!$R72,1),0.5)))</f>
        <v>6.5</v>
      </c>
      <c r="K72" s="17">
        <f>MAX(4,IF(bymonth_sum_precip!K72&gt;50,15-(INT(bymonth_sum_precip!K72/50)-1)*2,15)*(MAX(IF(bymonth_average_ventilation!$R72&gt;bymonth_average_ventilation!K72,1-bymonth_average_ventilation!K72/bymonth_average_ventilation!$R72,1),0.5)))</f>
        <v>5.5</v>
      </c>
      <c r="L72" s="17">
        <f>MAX(4,IF(bymonth_sum_precip!L72&gt;50,15-(INT(bymonth_sum_precip!L72/50)-1)*2,15)*(MAX(IF(bymonth_average_ventilation!$R72&gt;bymonth_average_ventilation!L72,1-bymonth_average_ventilation!L72/bymonth_average_ventilation!$R72,1),0.5)))</f>
        <v>7.5</v>
      </c>
      <c r="M72" s="17">
        <f>MAX(4,IF(bymonth_sum_precip!M72&gt;50,15-(INT(bymonth_sum_precip!M72/50)-1)*2,15)*(MAX(IF(bymonth_average_ventilation!$R72&gt;bymonth_average_ventilation!M72,1-bymonth_average_ventilation!M72/bymonth_average_ventilation!$R72,1),0.5)))</f>
        <v>8.360893527281636</v>
      </c>
      <c r="N72" s="17">
        <f>MAX(4,IF(bymonth_sum_precip!N72&gt;50,15-(INT(bymonth_sum_precip!N72/50)-1)*2,15)*(MAX(IF(bymonth_average_ventilation!$R72&gt;bymonth_average_ventilation!N72,1-bymonth_average_ventilation!N72/bymonth_average_ventilation!$R72,1),0.5)))</f>
        <v>10.343060098942795</v>
      </c>
      <c r="O72" s="4" t="s">
        <v>1590</v>
      </c>
      <c r="P72" s="14">
        <v>0</v>
      </c>
      <c r="Q72" s="1">
        <v>4</v>
      </c>
      <c r="R72" s="18">
        <f t="shared" si="10"/>
        <v>116.46375922155093</v>
      </c>
    </row>
    <row r="73" spans="1:18" x14ac:dyDescent="0.25">
      <c r="A73">
        <v>69</v>
      </c>
      <c r="B73" t="s">
        <v>327</v>
      </c>
      <c r="C73" s="17">
        <f>MAX(4,IF(bymonth_sum_precip!C73&gt;50,15-(INT(bymonth_sum_precip!C73/50)-1)*2,15)*(MAX(IF(bymonth_average_ventilation!$R73&gt;bymonth_average_ventilation!C73,1-bymonth_average_ventilation!C73/bymonth_average_ventilation!$R73,1),0.5)))</f>
        <v>8.2965198099066768</v>
      </c>
      <c r="D73" s="17">
        <f>MAX(4,IF(bymonth_sum_precip!D73&gt;50,15-(INT(bymonth_sum_precip!D73/50)-1)*2,15)*(MAX(IF(bymonth_average_ventilation!$R73&gt;bymonth_average_ventilation!D73,1-bymonth_average_ventilation!D73/bymonth_average_ventilation!$R73,1),0.5)))</f>
        <v>7.5</v>
      </c>
      <c r="E73" s="17">
        <f>MAX(4,IF(bymonth_sum_precip!E73&gt;50,15-(INT(bymonth_sum_precip!E73/50)-1)*2,15)*(MAX(IF(bymonth_average_ventilation!$R73&gt;bymonth_average_ventilation!E73,1-bymonth_average_ventilation!E73/bymonth_average_ventilation!$R73,1),0.5)))</f>
        <v>15</v>
      </c>
      <c r="F73" s="17">
        <f>MAX(4,IF(bymonth_sum_precip!F73&gt;50,15-(INT(bymonth_sum_precip!F73/50)-1)*2,15)*(MAX(IF(bymonth_average_ventilation!$R73&gt;bymonth_average_ventilation!F73,1-bymonth_average_ventilation!F73/bymonth_average_ventilation!$R73,1),0.5)))</f>
        <v>15</v>
      </c>
      <c r="G73" s="17">
        <f>MAX(4,IF(bymonth_sum_precip!G73&gt;50,15-(INT(bymonth_sum_precip!G73/50)-1)*2,15)*(MAX(IF(bymonth_average_ventilation!$R73&gt;bymonth_average_ventilation!G73,1-bymonth_average_ventilation!G73/bymonth_average_ventilation!$R73,1),0.5)))</f>
        <v>15</v>
      </c>
      <c r="H73" s="17">
        <f>MAX(4,IF(bymonth_sum_precip!H73&gt;50,15-(INT(bymonth_sum_precip!H73/50)-1)*2,15)*(MAX(IF(bymonth_average_ventilation!$R73&gt;bymonth_average_ventilation!H73,1-bymonth_average_ventilation!H73/bymonth_average_ventilation!$R73,1),0.5)))</f>
        <v>15</v>
      </c>
      <c r="I73" s="17">
        <f>MAX(4,IF(bymonth_sum_precip!I73&gt;50,15-(INT(bymonth_sum_precip!I73/50)-1)*2,15)*(MAX(IF(bymonth_average_ventilation!$R73&gt;bymonth_average_ventilation!I73,1-bymonth_average_ventilation!I73/bymonth_average_ventilation!$R73,1),0.5)))</f>
        <v>15</v>
      </c>
      <c r="J73" s="17">
        <f>MAX(4,IF(bymonth_sum_precip!J73&gt;50,15-(INT(bymonth_sum_precip!J73/50)-1)*2,15)*(MAX(IF(bymonth_average_ventilation!$R73&gt;bymonth_average_ventilation!J73,1-bymonth_average_ventilation!J73/bymonth_average_ventilation!$R73,1),0.5)))</f>
        <v>7.5</v>
      </c>
      <c r="K73" s="17">
        <f>MAX(4,IF(bymonth_sum_precip!K73&gt;50,15-(INT(bymonth_sum_precip!K73/50)-1)*2,15)*(MAX(IF(bymonth_average_ventilation!$R73&gt;bymonth_average_ventilation!K73,1-bymonth_average_ventilation!K73/bymonth_average_ventilation!$R73,1),0.5)))</f>
        <v>6.5</v>
      </c>
      <c r="L73" s="17">
        <f>MAX(4,IF(bymonth_sum_precip!L73&gt;50,15-(INT(bymonth_sum_precip!L73/50)-1)*2,15)*(MAX(IF(bymonth_average_ventilation!$R73&gt;bymonth_average_ventilation!L73,1-bymonth_average_ventilation!L73/bymonth_average_ventilation!$R73,1),0.5)))</f>
        <v>7.5</v>
      </c>
      <c r="M73" s="17">
        <f>MAX(4,IF(bymonth_sum_precip!M73&gt;50,15-(INT(bymonth_sum_precip!M73/50)-1)*2,15)*(MAX(IF(bymonth_average_ventilation!$R73&gt;bymonth_average_ventilation!M73,1-bymonth_average_ventilation!M73/bymonth_average_ventilation!$R73,1),0.5)))</f>
        <v>9.5140143582924814</v>
      </c>
      <c r="N73" s="17">
        <f>MAX(4,IF(bymonth_sum_precip!N73&gt;50,15-(INT(bymonth_sum_precip!N73/50)-1)*2,15)*(MAX(IF(bymonth_average_ventilation!$R73&gt;bymonth_average_ventilation!N73,1-bymonth_average_ventilation!N73/bymonth_average_ventilation!$R73,1),0.5)))</f>
        <v>10.312545829340396</v>
      </c>
      <c r="O73" s="4" t="s">
        <v>1591</v>
      </c>
      <c r="P73" s="14">
        <v>0</v>
      </c>
      <c r="Q73" s="1">
        <v>5</v>
      </c>
      <c r="R73" s="18">
        <f t="shared" si="10"/>
        <v>132.12307999753955</v>
      </c>
    </row>
    <row r="74" spans="1:18" x14ac:dyDescent="0.25">
      <c r="A74">
        <v>70</v>
      </c>
      <c r="B74" t="s">
        <v>328</v>
      </c>
      <c r="C74" s="17">
        <f>MAX(4,IF(bymonth_sum_precip!C74&gt;50,15-(INT(bymonth_sum_precip!C74/50)-1)*2,15)*(MAX(IF(bymonth_average_ventilation!$R74&gt;bymonth_average_ventilation!C74,1-bymonth_average_ventilation!C74/bymonth_average_ventilation!$R74,1),0.5)))</f>
        <v>8.5947765016876456</v>
      </c>
      <c r="D74" s="17">
        <f>MAX(4,IF(bymonth_sum_precip!D74&gt;50,15-(INT(bymonth_sum_precip!D74/50)-1)*2,15)*(MAX(IF(bymonth_average_ventilation!$R74&gt;bymonth_average_ventilation!D74,1-bymonth_average_ventilation!D74/bymonth_average_ventilation!$R74,1),0.5)))</f>
        <v>7.5</v>
      </c>
      <c r="E74" s="17">
        <f>MAX(4,IF(bymonth_sum_precip!E74&gt;50,15-(INT(bymonth_sum_precip!E74/50)-1)*2,15)*(MAX(IF(bymonth_average_ventilation!$R74&gt;bymonth_average_ventilation!E74,1-bymonth_average_ventilation!E74/bymonth_average_ventilation!$R74,1),0.5)))</f>
        <v>15</v>
      </c>
      <c r="F74" s="17">
        <f>MAX(4,IF(bymonth_sum_precip!F74&gt;50,15-(INT(bymonth_sum_precip!F74/50)-1)*2,15)*(MAX(IF(bymonth_average_ventilation!$R74&gt;bymonth_average_ventilation!F74,1-bymonth_average_ventilation!F74/bymonth_average_ventilation!$R74,1),0.5)))</f>
        <v>15</v>
      </c>
      <c r="G74" s="17">
        <f>MAX(4,IF(bymonth_sum_precip!G74&gt;50,15-(INT(bymonth_sum_precip!G74/50)-1)*2,15)*(MAX(IF(bymonth_average_ventilation!$R74&gt;bymonth_average_ventilation!G74,1-bymonth_average_ventilation!G74/bymonth_average_ventilation!$R74,1),0.5)))</f>
        <v>15</v>
      </c>
      <c r="H74" s="17">
        <f>MAX(4,IF(bymonth_sum_precip!H74&gt;50,15-(INT(bymonth_sum_precip!H74/50)-1)*2,15)*(MAX(IF(bymonth_average_ventilation!$R74&gt;bymonth_average_ventilation!H74,1-bymonth_average_ventilation!H74/bymonth_average_ventilation!$R74,1),0.5)))</f>
        <v>15</v>
      </c>
      <c r="I74" s="17">
        <f>MAX(4,IF(bymonth_sum_precip!I74&gt;50,15-(INT(bymonth_sum_precip!I74/50)-1)*2,15)*(MAX(IF(bymonth_average_ventilation!$R74&gt;bymonth_average_ventilation!I74,1-bymonth_average_ventilation!I74/bymonth_average_ventilation!$R74,1),0.5)))</f>
        <v>13</v>
      </c>
      <c r="J74" s="17">
        <f>MAX(4,IF(bymonth_sum_precip!J74&gt;50,15-(INT(bymonth_sum_precip!J74/50)-1)*2,15)*(MAX(IF(bymonth_average_ventilation!$R74&gt;bymonth_average_ventilation!J74,1-bymonth_average_ventilation!J74/bymonth_average_ventilation!$R74,1),0.5)))</f>
        <v>7.5</v>
      </c>
      <c r="K74" s="17">
        <f>MAX(4,IF(bymonth_sum_precip!K74&gt;50,15-(INT(bymonth_sum_precip!K74/50)-1)*2,15)*(MAX(IF(bymonth_average_ventilation!$R74&gt;bymonth_average_ventilation!K74,1-bymonth_average_ventilation!K74/bymonth_average_ventilation!$R74,1),0.5)))</f>
        <v>6.5</v>
      </c>
      <c r="L74" s="17">
        <f>MAX(4,IF(bymonth_sum_precip!L74&gt;50,15-(INT(bymonth_sum_precip!L74/50)-1)*2,15)*(MAX(IF(bymonth_average_ventilation!$R74&gt;bymonth_average_ventilation!L74,1-bymonth_average_ventilation!L74/bymonth_average_ventilation!$R74,1),0.5)))</f>
        <v>7.5</v>
      </c>
      <c r="M74" s="17">
        <f>MAX(4,IF(bymonth_sum_precip!M74&gt;50,15-(INT(bymonth_sum_precip!M74/50)-1)*2,15)*(MAX(IF(bymonth_average_ventilation!$R74&gt;bymonth_average_ventilation!M74,1-bymonth_average_ventilation!M74/bymonth_average_ventilation!$R74,1),0.5)))</f>
        <v>8.2837551367399822</v>
      </c>
      <c r="N74" s="17">
        <f>MAX(4,IF(bymonth_sum_precip!N74&gt;50,15-(INT(bymonth_sum_precip!N74/50)-1)*2,15)*(MAX(IF(bymonth_average_ventilation!$R74&gt;bymonth_average_ventilation!N74,1-bymonth_average_ventilation!N74/bymonth_average_ventilation!$R74,1),0.5)))</f>
        <v>9.409849218300927</v>
      </c>
      <c r="O74" s="4" t="s">
        <v>1591</v>
      </c>
      <c r="P74" s="14">
        <v>0</v>
      </c>
      <c r="Q74" s="1">
        <v>5</v>
      </c>
      <c r="R74" s="18">
        <f t="shared" si="10"/>
        <v>128.28838085672857</v>
      </c>
    </row>
    <row r="75" spans="1:18" x14ac:dyDescent="0.25">
      <c r="A75">
        <v>71</v>
      </c>
      <c r="B75" t="s">
        <v>98</v>
      </c>
      <c r="C75" s="17">
        <f>MAX(4,IF(bymonth_sum_precip!C75&gt;50,15-(INT(bymonth_sum_precip!C75/50)-1)*2,15)*(MAX(IF(bymonth_average_ventilation!$R75&gt;bymonth_average_ventilation!C75,1-bymonth_average_ventilation!C75/bymonth_average_ventilation!$R75,1),0.5)))</f>
        <v>10.043942270792728</v>
      </c>
      <c r="D75" s="17">
        <f>MAX(4,IF(bymonth_sum_precip!D75&gt;50,15-(INT(bymonth_sum_precip!D75/50)-1)*2,15)*(MAX(IF(bymonth_average_ventilation!$R75&gt;bymonth_average_ventilation!D75,1-bymonth_average_ventilation!D75/bymonth_average_ventilation!$R75,1),0.5)))</f>
        <v>7.5</v>
      </c>
      <c r="E75" s="17">
        <f>MAX(4,IF(bymonth_sum_precip!E75&gt;50,15-(INT(bymonth_sum_precip!E75/50)-1)*2,15)*(MAX(IF(bymonth_average_ventilation!$R75&gt;bymonth_average_ventilation!E75,1-bymonth_average_ventilation!E75/bymonth_average_ventilation!$R75,1),0.5)))</f>
        <v>7.5</v>
      </c>
      <c r="F75" s="17">
        <f>MAX(4,IF(bymonth_sum_precip!F75&gt;50,15-(INT(bymonth_sum_precip!F75/50)-1)*2,15)*(MAX(IF(bymonth_average_ventilation!$R75&gt;bymonth_average_ventilation!F75,1-bymonth_average_ventilation!F75/bymonth_average_ventilation!$R75,1),0.5)))</f>
        <v>15</v>
      </c>
      <c r="G75" s="17">
        <f>MAX(4,IF(bymonth_sum_precip!G75&gt;50,15-(INT(bymonth_sum_precip!G75/50)-1)*2,15)*(MAX(IF(bymonth_average_ventilation!$R75&gt;bymonth_average_ventilation!G75,1-bymonth_average_ventilation!G75/bymonth_average_ventilation!$R75,1),0.5)))</f>
        <v>15</v>
      </c>
      <c r="H75" s="17">
        <f>MAX(4,IF(bymonth_sum_precip!H75&gt;50,15-(INT(bymonth_sum_precip!H75/50)-1)*2,15)*(MAX(IF(bymonth_average_ventilation!$R75&gt;bymonth_average_ventilation!H75,1-bymonth_average_ventilation!H75/bymonth_average_ventilation!$R75,1),0.5)))</f>
        <v>15</v>
      </c>
      <c r="I75" s="17">
        <f>MAX(4,IF(bymonth_sum_precip!I75&gt;50,15-(INT(bymonth_sum_precip!I75/50)-1)*2,15)*(MAX(IF(bymonth_average_ventilation!$R75&gt;bymonth_average_ventilation!I75,1-bymonth_average_ventilation!I75/bymonth_average_ventilation!$R75,1),0.5)))</f>
        <v>15</v>
      </c>
      <c r="J75" s="17">
        <f>MAX(4,IF(bymonth_sum_precip!J75&gt;50,15-(INT(bymonth_sum_precip!J75/50)-1)*2,15)*(MAX(IF(bymonth_average_ventilation!$R75&gt;bymonth_average_ventilation!J75,1-bymonth_average_ventilation!J75/bymonth_average_ventilation!$R75,1),0.5)))</f>
        <v>15</v>
      </c>
      <c r="K75" s="17">
        <f>MAX(4,IF(bymonth_sum_precip!K75&gt;50,15-(INT(bymonth_sum_precip!K75/50)-1)*2,15)*(MAX(IF(bymonth_average_ventilation!$R75&gt;bymonth_average_ventilation!K75,1-bymonth_average_ventilation!K75/bymonth_average_ventilation!$R75,1),0.5)))</f>
        <v>15</v>
      </c>
      <c r="L75" s="17">
        <f>MAX(4,IF(bymonth_sum_precip!L75&gt;50,15-(INT(bymonth_sum_precip!L75/50)-1)*2,15)*(MAX(IF(bymonth_average_ventilation!$R75&gt;bymonth_average_ventilation!L75,1-bymonth_average_ventilation!L75/bymonth_average_ventilation!$R75,1),0.5)))</f>
        <v>7.5</v>
      </c>
      <c r="M75" s="17">
        <f>MAX(4,IF(bymonth_sum_precip!M75&gt;50,15-(INT(bymonth_sum_precip!M75/50)-1)*2,15)*(MAX(IF(bymonth_average_ventilation!$R75&gt;bymonth_average_ventilation!M75,1-bymonth_average_ventilation!M75/bymonth_average_ventilation!$R75,1),0.5)))</f>
        <v>8.7183818697053788</v>
      </c>
      <c r="N75" s="17">
        <f>MAX(4,IF(bymonth_sum_precip!N75&gt;50,15-(INT(bymonth_sum_precip!N75/50)-1)*2,15)*(MAX(IF(bymonth_average_ventilation!$R75&gt;bymonth_average_ventilation!N75,1-bymonth_average_ventilation!N75/bymonth_average_ventilation!$R75,1),0.5)))</f>
        <v>9.7598914542728572</v>
      </c>
      <c r="O75" s="4" t="s">
        <v>1591</v>
      </c>
      <c r="P75" s="14">
        <v>0</v>
      </c>
      <c r="Q75" s="1">
        <v>5</v>
      </c>
      <c r="R75" s="18">
        <f t="shared" si="10"/>
        <v>141.02221559477096</v>
      </c>
    </row>
    <row r="76" spans="1:18" x14ac:dyDescent="0.25">
      <c r="A76">
        <v>72</v>
      </c>
      <c r="B76" t="s">
        <v>100</v>
      </c>
      <c r="C76" s="17">
        <f>MAX(4,IF(bymonth_sum_precip!C76&gt;50,15-(INT(bymonth_sum_precip!C76/50)-1)*2,15)*(MAX(IF(bymonth_average_ventilation!$R76&gt;bymonth_average_ventilation!C76,1-bymonth_average_ventilation!C76/bymonth_average_ventilation!$R76,1),0.5)))</f>
        <v>10.75137812133257</v>
      </c>
      <c r="D76" s="17">
        <f>MAX(4,IF(bymonth_sum_precip!D76&gt;50,15-(INT(bymonth_sum_precip!D76/50)-1)*2,15)*(MAX(IF(bymonth_average_ventilation!$R76&gt;bymonth_average_ventilation!D76,1-bymonth_average_ventilation!D76/bymonth_average_ventilation!$R76,1),0.5)))</f>
        <v>7.5</v>
      </c>
      <c r="E76" s="17">
        <f>MAX(4,IF(bymonth_sum_precip!E76&gt;50,15-(INT(bymonth_sum_precip!E76/50)-1)*2,15)*(MAX(IF(bymonth_average_ventilation!$R76&gt;bymonth_average_ventilation!E76,1-bymonth_average_ventilation!E76/bymonth_average_ventilation!$R76,1),0.5)))</f>
        <v>7.5</v>
      </c>
      <c r="F76" s="17">
        <f>MAX(4,IF(bymonth_sum_precip!F76&gt;50,15-(INT(bymonth_sum_precip!F76/50)-1)*2,15)*(MAX(IF(bymonth_average_ventilation!$R76&gt;bymonth_average_ventilation!F76,1-bymonth_average_ventilation!F76/bymonth_average_ventilation!$R76,1),0.5)))</f>
        <v>15</v>
      </c>
      <c r="G76" s="17">
        <f>MAX(4,IF(bymonth_sum_precip!G76&gt;50,15-(INT(bymonth_sum_precip!G76/50)-1)*2,15)*(MAX(IF(bymonth_average_ventilation!$R76&gt;bymonth_average_ventilation!G76,1-bymonth_average_ventilation!G76/bymonth_average_ventilation!$R76,1),0.5)))</f>
        <v>15</v>
      </c>
      <c r="H76" s="17">
        <f>MAX(4,IF(bymonth_sum_precip!H76&gt;50,15-(INT(bymonth_sum_precip!H76/50)-1)*2,15)*(MAX(IF(bymonth_average_ventilation!$R76&gt;bymonth_average_ventilation!H76,1-bymonth_average_ventilation!H76/bymonth_average_ventilation!$R76,1),0.5)))</f>
        <v>15</v>
      </c>
      <c r="I76" s="17">
        <f>MAX(4,IF(bymonth_sum_precip!I76&gt;50,15-(INT(bymonth_sum_precip!I76/50)-1)*2,15)*(MAX(IF(bymonth_average_ventilation!$R76&gt;bymonth_average_ventilation!I76,1-bymonth_average_ventilation!I76/bymonth_average_ventilation!$R76,1),0.5)))</f>
        <v>13</v>
      </c>
      <c r="J76" s="17">
        <f>MAX(4,IF(bymonth_sum_precip!J76&gt;50,15-(INT(bymonth_sum_precip!J76/50)-1)*2,15)*(MAX(IF(bymonth_average_ventilation!$R76&gt;bymonth_average_ventilation!J76,1-bymonth_average_ventilation!J76/bymonth_average_ventilation!$R76,1),0.5)))</f>
        <v>13</v>
      </c>
      <c r="K76" s="17">
        <f>MAX(4,IF(bymonth_sum_precip!K76&gt;50,15-(INT(bymonth_sum_precip!K76/50)-1)*2,15)*(MAX(IF(bymonth_average_ventilation!$R76&gt;bymonth_average_ventilation!K76,1-bymonth_average_ventilation!K76/bymonth_average_ventilation!$R76,1),0.5)))</f>
        <v>4</v>
      </c>
      <c r="L76" s="17">
        <f>MAX(4,IF(bymonth_sum_precip!L76&gt;50,15-(INT(bymonth_sum_precip!L76/50)-1)*2,15)*(MAX(IF(bymonth_average_ventilation!$R76&gt;bymonth_average_ventilation!L76,1-bymonth_average_ventilation!L76/bymonth_average_ventilation!$R76,1),0.5)))</f>
        <v>7.5</v>
      </c>
      <c r="M76" s="17">
        <f>MAX(4,IF(bymonth_sum_precip!M76&gt;50,15-(INT(bymonth_sum_precip!M76/50)-1)*2,15)*(MAX(IF(bymonth_average_ventilation!$R76&gt;bymonth_average_ventilation!M76,1-bymonth_average_ventilation!M76/bymonth_average_ventilation!$R76,1),0.5)))</f>
        <v>9.4095659649645214</v>
      </c>
      <c r="N76" s="17">
        <f>MAX(4,IF(bymonth_sum_precip!N76&gt;50,15-(INT(bymonth_sum_precip!N76/50)-1)*2,15)*(MAX(IF(bymonth_average_ventilation!$R76&gt;bymonth_average_ventilation!N76,1-bymonth_average_ventilation!N76/bymonth_average_ventilation!$R76,1),0.5)))</f>
        <v>10.616808147312174</v>
      </c>
      <c r="O76" s="4" t="s">
        <v>1591</v>
      </c>
      <c r="P76" s="14">
        <v>0</v>
      </c>
      <c r="Q76" s="1">
        <v>5</v>
      </c>
      <c r="R76" s="18">
        <f t="shared" si="10"/>
        <v>128.27775223360928</v>
      </c>
    </row>
    <row r="77" spans="1:18" x14ac:dyDescent="0.25">
      <c r="A77">
        <v>73</v>
      </c>
      <c r="B77" t="s">
        <v>329</v>
      </c>
      <c r="C77" s="17">
        <f>MAX(4,IF(bymonth_sum_precip!C77&gt;50,15-(INT(bymonth_sum_precip!C77/50)-1)*2,15)*(MAX(IF(bymonth_average_ventilation!$R77&gt;bymonth_average_ventilation!C77,1-bymonth_average_ventilation!C77/bymonth_average_ventilation!$R77,1),0.5)))</f>
        <v>8.0172736604316057</v>
      </c>
      <c r="D77" s="17">
        <f>MAX(4,IF(bymonth_sum_precip!D77&gt;50,15-(INT(bymonth_sum_precip!D77/50)-1)*2,15)*(MAX(IF(bymonth_average_ventilation!$R77&gt;bymonth_average_ventilation!D77,1-bymonth_average_ventilation!D77/bymonth_average_ventilation!$R77,1),0.5)))</f>
        <v>7.5</v>
      </c>
      <c r="E77" s="17">
        <f>MAX(4,IF(bymonth_sum_precip!E77&gt;50,15-(INT(bymonth_sum_precip!E77/50)-1)*2,15)*(MAX(IF(bymonth_average_ventilation!$R77&gt;bymonth_average_ventilation!E77,1-bymonth_average_ventilation!E77/bymonth_average_ventilation!$R77,1),0.5)))</f>
        <v>15</v>
      </c>
      <c r="F77" s="17">
        <f>MAX(4,IF(bymonth_sum_precip!F77&gt;50,15-(INT(bymonth_sum_precip!F77/50)-1)*2,15)*(MAX(IF(bymonth_average_ventilation!$R77&gt;bymonth_average_ventilation!F77,1-bymonth_average_ventilation!F77/bymonth_average_ventilation!$R77,1),0.5)))</f>
        <v>15</v>
      </c>
      <c r="G77" s="17">
        <f>MAX(4,IF(bymonth_sum_precip!G77&gt;50,15-(INT(bymonth_sum_precip!G77/50)-1)*2,15)*(MAX(IF(bymonth_average_ventilation!$R77&gt;bymonth_average_ventilation!G77,1-bymonth_average_ventilation!G77/bymonth_average_ventilation!$R77,1),0.5)))</f>
        <v>15</v>
      </c>
      <c r="H77" s="17">
        <f>MAX(4,IF(bymonth_sum_precip!H77&gt;50,15-(INT(bymonth_sum_precip!H77/50)-1)*2,15)*(MAX(IF(bymonth_average_ventilation!$R77&gt;bymonth_average_ventilation!H77,1-bymonth_average_ventilation!H77/bymonth_average_ventilation!$R77,1),0.5)))</f>
        <v>13</v>
      </c>
      <c r="I77" s="17">
        <f>MAX(4,IF(bymonth_sum_precip!I77&gt;50,15-(INT(bymonth_sum_precip!I77/50)-1)*2,15)*(MAX(IF(bymonth_average_ventilation!$R77&gt;bymonth_average_ventilation!I77,1-bymonth_average_ventilation!I77/bymonth_average_ventilation!$R77,1),0.5)))</f>
        <v>7</v>
      </c>
      <c r="J77" s="17">
        <f>MAX(4,IF(bymonth_sum_precip!J77&gt;50,15-(INT(bymonth_sum_precip!J77/50)-1)*2,15)*(MAX(IF(bymonth_average_ventilation!$R77&gt;bymonth_average_ventilation!J77,1-bymonth_average_ventilation!J77/bymonth_average_ventilation!$R77,1),0.5)))</f>
        <v>5.5</v>
      </c>
      <c r="K77" s="17">
        <f>MAX(4,IF(bymonth_sum_precip!K77&gt;50,15-(INT(bymonth_sum_precip!K77/50)-1)*2,15)*(MAX(IF(bymonth_average_ventilation!$R77&gt;bymonth_average_ventilation!K77,1-bymonth_average_ventilation!K77/bymonth_average_ventilation!$R77,1),0.5)))</f>
        <v>7.5</v>
      </c>
      <c r="L77" s="17">
        <f>MAX(4,IF(bymonth_sum_precip!L77&gt;50,15-(INT(bymonth_sum_precip!L77/50)-1)*2,15)*(MAX(IF(bymonth_average_ventilation!$R77&gt;bymonth_average_ventilation!L77,1-bymonth_average_ventilation!L77/bymonth_average_ventilation!$R77,1),0.5)))</f>
        <v>7.5</v>
      </c>
      <c r="M77" s="17">
        <f>MAX(4,IF(bymonth_sum_precip!M77&gt;50,15-(INT(bymonth_sum_precip!M77/50)-1)*2,15)*(MAX(IF(bymonth_average_ventilation!$R77&gt;bymonth_average_ventilation!M77,1-bymonth_average_ventilation!M77/bymonth_average_ventilation!$R77,1),0.5)))</f>
        <v>8.1059819603138514</v>
      </c>
      <c r="N77" s="17">
        <f>MAX(4,IF(bymonth_sum_precip!N77&gt;50,15-(INT(bymonth_sum_precip!N77/50)-1)*2,15)*(MAX(IF(bymonth_average_ventilation!$R77&gt;bymonth_average_ventilation!N77,1-bymonth_average_ventilation!N77/bymonth_average_ventilation!$R77,1),0.5)))</f>
        <v>7.923536257107413</v>
      </c>
      <c r="O77" s="4" t="s">
        <v>1591</v>
      </c>
      <c r="P77" s="14">
        <v>0</v>
      </c>
      <c r="Q77" s="1">
        <v>5</v>
      </c>
      <c r="R77" s="18">
        <f t="shared" si="10"/>
        <v>117.04679187785288</v>
      </c>
    </row>
    <row r="78" spans="1:18" x14ac:dyDescent="0.25">
      <c r="A78">
        <v>74</v>
      </c>
      <c r="B78" t="s">
        <v>330</v>
      </c>
      <c r="C78" s="17">
        <f>MAX(4,IF(bymonth_sum_precip!C78&gt;50,15-(INT(bymonth_sum_precip!C78/50)-1)*2,15)*(MAX(IF(bymonth_average_ventilation!$R78&gt;bymonth_average_ventilation!C78,1-bymonth_average_ventilation!C78/bymonth_average_ventilation!$R78,1),0.5)))</f>
        <v>7.5</v>
      </c>
      <c r="D78" s="17">
        <f>MAX(4,IF(bymonth_sum_precip!D78&gt;50,15-(INT(bymonth_sum_precip!D78/50)-1)*2,15)*(MAX(IF(bymonth_average_ventilation!$R78&gt;bymonth_average_ventilation!D78,1-bymonth_average_ventilation!D78/bymonth_average_ventilation!$R78,1),0.5)))</f>
        <v>7.5</v>
      </c>
      <c r="E78" s="17">
        <f>MAX(4,IF(bymonth_sum_precip!E78&gt;50,15-(INT(bymonth_sum_precip!E78/50)-1)*2,15)*(MAX(IF(bymonth_average_ventilation!$R78&gt;bymonth_average_ventilation!E78,1-bymonth_average_ventilation!E78/bymonth_average_ventilation!$R78,1),0.5)))</f>
        <v>7.5</v>
      </c>
      <c r="F78" s="17">
        <f>MAX(4,IF(bymonth_sum_precip!F78&gt;50,15-(INT(bymonth_sum_precip!F78/50)-1)*2,15)*(MAX(IF(bymonth_average_ventilation!$R78&gt;bymonth_average_ventilation!F78,1-bymonth_average_ventilation!F78/bymonth_average_ventilation!$R78,1),0.5)))</f>
        <v>7.5</v>
      </c>
      <c r="G78" s="17">
        <f>MAX(4,IF(bymonth_sum_precip!G78&gt;50,15-(INT(bymonth_sum_precip!G78/50)-1)*2,15)*(MAX(IF(bymonth_average_ventilation!$R78&gt;bymonth_average_ventilation!G78,1-bymonth_average_ventilation!G78/bymonth_average_ventilation!$R78,1),0.5)))</f>
        <v>13</v>
      </c>
      <c r="H78" s="17">
        <f>MAX(4,IF(bymonth_sum_precip!H78&gt;50,15-(INT(bymonth_sum_precip!H78/50)-1)*2,15)*(MAX(IF(bymonth_average_ventilation!$R78&gt;bymonth_average_ventilation!H78,1-bymonth_average_ventilation!H78/bymonth_average_ventilation!$R78,1),0.5)))</f>
        <v>15</v>
      </c>
      <c r="I78" s="17">
        <f>MAX(4,IF(bymonth_sum_precip!I78&gt;50,15-(INT(bymonth_sum_precip!I78/50)-1)*2,15)*(MAX(IF(bymonth_average_ventilation!$R78&gt;bymonth_average_ventilation!I78,1-bymonth_average_ventilation!I78/bymonth_average_ventilation!$R78,1),0.5)))</f>
        <v>15</v>
      </c>
      <c r="J78" s="17">
        <f>MAX(4,IF(bymonth_sum_precip!J78&gt;50,15-(INT(bymonth_sum_precip!J78/50)-1)*2,15)*(MAX(IF(bymonth_average_ventilation!$R78&gt;bymonth_average_ventilation!J78,1-bymonth_average_ventilation!J78/bymonth_average_ventilation!$R78,1),0.5)))</f>
        <v>15</v>
      </c>
      <c r="K78" s="17">
        <f>MAX(4,IF(bymonth_sum_precip!K78&gt;50,15-(INT(bymonth_sum_precip!K78/50)-1)*2,15)*(MAX(IF(bymonth_average_ventilation!$R78&gt;bymonth_average_ventilation!K78,1-bymonth_average_ventilation!K78/bymonth_average_ventilation!$R78,1),0.5)))</f>
        <v>7.5</v>
      </c>
      <c r="L78" s="17">
        <f>MAX(4,IF(bymonth_sum_precip!L78&gt;50,15-(INT(bymonth_sum_precip!L78/50)-1)*2,15)*(MAX(IF(bymonth_average_ventilation!$R78&gt;bymonth_average_ventilation!L78,1-bymonth_average_ventilation!L78/bymonth_average_ventilation!$R78,1),0.5)))</f>
        <v>4</v>
      </c>
      <c r="M78" s="17">
        <f>MAX(4,IF(bymonth_sum_precip!M78&gt;50,15-(INT(bymonth_sum_precip!M78/50)-1)*2,15)*(MAX(IF(bymonth_average_ventilation!$R78&gt;bymonth_average_ventilation!M78,1-bymonth_average_ventilation!M78/bymonth_average_ventilation!$R78,1),0.5)))</f>
        <v>4</v>
      </c>
      <c r="N78" s="17">
        <f>MAX(4,IF(bymonth_sum_precip!N78&gt;50,15-(INT(bymonth_sum_precip!N78/50)-1)*2,15)*(MAX(IF(bymonth_average_ventilation!$R78&gt;bymonth_average_ventilation!N78,1-bymonth_average_ventilation!N78/bymonth_average_ventilation!$R78,1),0.5)))</f>
        <v>4</v>
      </c>
      <c r="O78" s="4" t="s">
        <v>1592</v>
      </c>
      <c r="P78" s="14">
        <v>0</v>
      </c>
      <c r="Q78" s="1">
        <v>1</v>
      </c>
      <c r="R78" s="18">
        <f t="shared" si="10"/>
        <v>107.5</v>
      </c>
    </row>
    <row r="79" spans="1:18" x14ac:dyDescent="0.25">
      <c r="A79">
        <v>75</v>
      </c>
      <c r="B79" t="s">
        <v>331</v>
      </c>
      <c r="C79" s="17">
        <f>MAX(4,IF(bymonth_sum_precip!C79&gt;50,15-(INT(bymonth_sum_precip!C79/50)-1)*2,15)*(MAX(IF(bymonth_average_ventilation!$R79&gt;bymonth_average_ventilation!C79,1-bymonth_average_ventilation!C79/bymonth_average_ventilation!$R79,1),0.5)))</f>
        <v>7.5</v>
      </c>
      <c r="D79" s="17">
        <f>MAX(4,IF(bymonth_sum_precip!D79&gt;50,15-(INT(bymonth_sum_precip!D79/50)-1)*2,15)*(MAX(IF(bymonth_average_ventilation!$R79&gt;bymonth_average_ventilation!D79,1-bymonth_average_ventilation!D79/bymonth_average_ventilation!$R79,1),0.5)))</f>
        <v>7.5</v>
      </c>
      <c r="E79" s="17">
        <f>MAX(4,IF(bymonth_sum_precip!E79&gt;50,15-(INT(bymonth_sum_precip!E79/50)-1)*2,15)*(MAX(IF(bymonth_average_ventilation!$R79&gt;bymonth_average_ventilation!E79,1-bymonth_average_ventilation!E79/bymonth_average_ventilation!$R79,1),0.5)))</f>
        <v>4</v>
      </c>
      <c r="F79" s="17">
        <f>MAX(4,IF(bymonth_sum_precip!F79&gt;50,15-(INT(bymonth_sum_precip!F79/50)-1)*2,15)*(MAX(IF(bymonth_average_ventilation!$R79&gt;bymonth_average_ventilation!F79,1-bymonth_average_ventilation!F79/bymonth_average_ventilation!$R79,1),0.5)))</f>
        <v>4</v>
      </c>
      <c r="G79" s="17">
        <f>MAX(4,IF(bymonth_sum_precip!G79&gt;50,15-(INT(bymonth_sum_precip!G79/50)-1)*2,15)*(MAX(IF(bymonth_average_ventilation!$R79&gt;bymonth_average_ventilation!G79,1-bymonth_average_ventilation!G79/bymonth_average_ventilation!$R79,1),0.5)))</f>
        <v>15</v>
      </c>
      <c r="H79" s="17">
        <f>MAX(4,IF(bymonth_sum_precip!H79&gt;50,15-(INT(bymonth_sum_precip!H79/50)-1)*2,15)*(MAX(IF(bymonth_average_ventilation!$R79&gt;bymonth_average_ventilation!H79,1-bymonth_average_ventilation!H79/bymonth_average_ventilation!$R79,1),0.5)))</f>
        <v>15</v>
      </c>
      <c r="I79" s="17">
        <f>MAX(4,IF(bymonth_sum_precip!I79&gt;50,15-(INT(bymonth_sum_precip!I79/50)-1)*2,15)*(MAX(IF(bymonth_average_ventilation!$R79&gt;bymonth_average_ventilation!I79,1-bymonth_average_ventilation!I79/bymonth_average_ventilation!$R79,1),0.5)))</f>
        <v>15</v>
      </c>
      <c r="J79" s="17">
        <f>MAX(4,IF(bymonth_sum_precip!J79&gt;50,15-(INT(bymonth_sum_precip!J79/50)-1)*2,15)*(MAX(IF(bymonth_average_ventilation!$R79&gt;bymonth_average_ventilation!J79,1-bymonth_average_ventilation!J79/bymonth_average_ventilation!$R79,1),0.5)))</f>
        <v>15</v>
      </c>
      <c r="K79" s="17">
        <f>MAX(4,IF(bymonth_sum_precip!K79&gt;50,15-(INT(bymonth_sum_precip!K79/50)-1)*2,15)*(MAX(IF(bymonth_average_ventilation!$R79&gt;bymonth_average_ventilation!K79,1-bymonth_average_ventilation!K79/bymonth_average_ventilation!$R79,1),0.5)))</f>
        <v>7.5</v>
      </c>
      <c r="L79" s="17">
        <f>MAX(4,IF(bymonth_sum_precip!L79&gt;50,15-(INT(bymonth_sum_precip!L79/50)-1)*2,15)*(MAX(IF(bymonth_average_ventilation!$R79&gt;bymonth_average_ventilation!L79,1-bymonth_average_ventilation!L79/bymonth_average_ventilation!$R79,1),0.5)))</f>
        <v>4</v>
      </c>
      <c r="M79" s="17">
        <f>MAX(4,IF(bymonth_sum_precip!M79&gt;50,15-(INT(bymonth_sum_precip!M79/50)-1)*2,15)*(MAX(IF(bymonth_average_ventilation!$R79&gt;bymonth_average_ventilation!M79,1-bymonth_average_ventilation!M79/bymonth_average_ventilation!$R79,1),0.5)))</f>
        <v>4.5</v>
      </c>
      <c r="N79" s="17">
        <f>MAX(4,IF(bymonth_sum_precip!N79&gt;50,15-(INT(bymonth_sum_precip!N79/50)-1)*2,15)*(MAX(IF(bymonth_average_ventilation!$R79&gt;bymonth_average_ventilation!N79,1-bymonth_average_ventilation!N79/bymonth_average_ventilation!$R79,1),0.5)))</f>
        <v>4</v>
      </c>
      <c r="O79" s="4" t="s">
        <v>1592</v>
      </c>
      <c r="P79" s="14">
        <v>1</v>
      </c>
      <c r="Q79" s="1">
        <v>1</v>
      </c>
      <c r="R79" s="18">
        <f t="shared" si="10"/>
        <v>103</v>
      </c>
    </row>
    <row r="80" spans="1:18" x14ac:dyDescent="0.25">
      <c r="A80">
        <v>76</v>
      </c>
      <c r="B80" t="s">
        <v>97</v>
      </c>
      <c r="C80" s="17">
        <f>MAX(4,IF(bymonth_sum_precip!C80&gt;50,15-(INT(bymonth_sum_precip!C80/50)-1)*2,15)*(MAX(IF(bymonth_average_ventilation!$R80&gt;bymonth_average_ventilation!C80,1-bymonth_average_ventilation!C80/bymonth_average_ventilation!$R80,1),0.5)))</f>
        <v>7.968919410725988</v>
      </c>
      <c r="D80" s="17">
        <f>MAX(4,IF(bymonth_sum_precip!D80&gt;50,15-(INT(bymonth_sum_precip!D80/50)-1)*2,15)*(MAX(IF(bymonth_average_ventilation!$R80&gt;bymonth_average_ventilation!D80,1-bymonth_average_ventilation!D80/bymonth_average_ventilation!$R80,1),0.5)))</f>
        <v>7.5</v>
      </c>
      <c r="E80" s="17">
        <f>MAX(4,IF(bymonth_sum_precip!E80&gt;50,15-(INT(bymonth_sum_precip!E80/50)-1)*2,15)*(MAX(IF(bymonth_average_ventilation!$R80&gt;bymonth_average_ventilation!E80,1-bymonth_average_ventilation!E80/bymonth_average_ventilation!$R80,1),0.5)))</f>
        <v>7.5</v>
      </c>
      <c r="F80" s="17">
        <f>MAX(4,IF(bymonth_sum_precip!F80&gt;50,15-(INT(bymonth_sum_precip!F80/50)-1)*2,15)*(MAX(IF(bymonth_average_ventilation!$R80&gt;bymonth_average_ventilation!F80,1-bymonth_average_ventilation!F80/bymonth_average_ventilation!$R80,1),0.5)))</f>
        <v>15</v>
      </c>
      <c r="G80" s="17">
        <f>MAX(4,IF(bymonth_sum_precip!G80&gt;50,15-(INT(bymonth_sum_precip!G80/50)-1)*2,15)*(MAX(IF(bymonth_average_ventilation!$R80&gt;bymonth_average_ventilation!G80,1-bymonth_average_ventilation!G80/bymonth_average_ventilation!$R80,1),0.5)))</f>
        <v>15</v>
      </c>
      <c r="H80" s="17">
        <f>MAX(4,IF(bymonth_sum_precip!H80&gt;50,15-(INT(bymonth_sum_precip!H80/50)-1)*2,15)*(MAX(IF(bymonth_average_ventilation!$R80&gt;bymonth_average_ventilation!H80,1-bymonth_average_ventilation!H80/bymonth_average_ventilation!$R80,1),0.5)))</f>
        <v>15</v>
      </c>
      <c r="I80" s="17">
        <f>MAX(4,IF(bymonth_sum_precip!I80&gt;50,15-(INT(bymonth_sum_precip!I80/50)-1)*2,15)*(MAX(IF(bymonth_average_ventilation!$R80&gt;bymonth_average_ventilation!I80,1-bymonth_average_ventilation!I80/bymonth_average_ventilation!$R80,1),0.5)))</f>
        <v>15</v>
      </c>
      <c r="J80" s="17">
        <f>MAX(4,IF(bymonth_sum_precip!J80&gt;50,15-(INT(bymonth_sum_precip!J80/50)-1)*2,15)*(MAX(IF(bymonth_average_ventilation!$R80&gt;bymonth_average_ventilation!J80,1-bymonth_average_ventilation!J80/bymonth_average_ventilation!$R80,1),0.5)))</f>
        <v>15</v>
      </c>
      <c r="K80" s="17">
        <f>MAX(4,IF(bymonth_sum_precip!K80&gt;50,15-(INT(bymonth_sum_precip!K80/50)-1)*2,15)*(MAX(IF(bymonth_average_ventilation!$R80&gt;bymonth_average_ventilation!K80,1-bymonth_average_ventilation!K80/bymonth_average_ventilation!$R80,1),0.5)))</f>
        <v>7.5</v>
      </c>
      <c r="L80" s="17">
        <f>MAX(4,IF(bymonth_sum_precip!L80&gt;50,15-(INT(bymonth_sum_precip!L80/50)-1)*2,15)*(MAX(IF(bymonth_average_ventilation!$R80&gt;bymonth_average_ventilation!L80,1-bymonth_average_ventilation!L80/bymonth_average_ventilation!$R80,1),0.5)))</f>
        <v>5.7663802427455852</v>
      </c>
      <c r="M80" s="17">
        <f>MAX(4,IF(bymonth_sum_precip!M80&gt;50,15-(INT(bymonth_sum_precip!M80/50)-1)*2,15)*(MAX(IF(bymonth_average_ventilation!$R80&gt;bymonth_average_ventilation!M80,1-bymonth_average_ventilation!M80/bymonth_average_ventilation!$R80,1),0.5)))</f>
        <v>7.5</v>
      </c>
      <c r="N80" s="17">
        <f>MAX(4,IF(bymonth_sum_precip!N80&gt;50,15-(INT(bymonth_sum_precip!N80/50)-1)*2,15)*(MAX(IF(bymonth_average_ventilation!$R80&gt;bymonth_average_ventilation!N80,1-bymonth_average_ventilation!N80/bymonth_average_ventilation!$R80,1),0.5)))</f>
        <v>7.6816189275746449</v>
      </c>
      <c r="O80" s="4" t="s">
        <v>1593</v>
      </c>
      <c r="P80" s="14">
        <v>0</v>
      </c>
      <c r="Q80" s="1">
        <v>1</v>
      </c>
      <c r="R80" s="18">
        <f t="shared" si="10"/>
        <v>126.41691858104622</v>
      </c>
    </row>
    <row r="81" spans="1:18" x14ac:dyDescent="0.25">
      <c r="A81">
        <v>77</v>
      </c>
      <c r="B81" t="s">
        <v>332</v>
      </c>
      <c r="C81" s="17">
        <f>MAX(4,IF(bymonth_sum_precip!C81&gt;50,15-(INT(bymonth_sum_precip!C81/50)-1)*2,15)*(MAX(IF(bymonth_average_ventilation!$R81&gt;bymonth_average_ventilation!C81,1-bymonth_average_ventilation!C81/bymonth_average_ventilation!$R81,1),0.5)))</f>
        <v>9.774857182817394</v>
      </c>
      <c r="D81" s="17">
        <f>MAX(4,IF(bymonth_sum_precip!D81&gt;50,15-(INT(bymonth_sum_precip!D81/50)-1)*2,15)*(MAX(IF(bymonth_average_ventilation!$R81&gt;bymonth_average_ventilation!D81,1-bymonth_average_ventilation!D81/bymonth_average_ventilation!$R81,1),0.5)))</f>
        <v>8.2021127730575056</v>
      </c>
      <c r="E81" s="17">
        <f>MAX(4,IF(bymonth_sum_precip!E81&gt;50,15-(INT(bymonth_sum_precip!E81/50)-1)*2,15)*(MAX(IF(bymonth_average_ventilation!$R81&gt;bymonth_average_ventilation!E81,1-bymonth_average_ventilation!E81/bymonth_average_ventilation!$R81,1),0.5)))</f>
        <v>7.5</v>
      </c>
      <c r="F81" s="17">
        <f>MAX(4,IF(bymonth_sum_precip!F81&gt;50,15-(INT(bymonth_sum_precip!F81/50)-1)*2,15)*(MAX(IF(bymonth_average_ventilation!$R81&gt;bymonth_average_ventilation!F81,1-bymonth_average_ventilation!F81/bymonth_average_ventilation!$R81,1),0.5)))</f>
        <v>15</v>
      </c>
      <c r="G81" s="17">
        <f>MAX(4,IF(bymonth_sum_precip!G81&gt;50,15-(INT(bymonth_sum_precip!G81/50)-1)*2,15)*(MAX(IF(bymonth_average_ventilation!$R81&gt;bymonth_average_ventilation!G81,1-bymonth_average_ventilation!G81/bymonth_average_ventilation!$R81,1),0.5)))</f>
        <v>15</v>
      </c>
      <c r="H81" s="17">
        <f>MAX(4,IF(bymonth_sum_precip!H81&gt;50,15-(INT(bymonth_sum_precip!H81/50)-1)*2,15)*(MAX(IF(bymonth_average_ventilation!$R81&gt;bymonth_average_ventilation!H81,1-bymonth_average_ventilation!H81/bymonth_average_ventilation!$R81,1),0.5)))</f>
        <v>15</v>
      </c>
      <c r="I81" s="17">
        <f>MAX(4,IF(bymonth_sum_precip!I81&gt;50,15-(INT(bymonth_sum_precip!I81/50)-1)*2,15)*(MAX(IF(bymonth_average_ventilation!$R81&gt;bymonth_average_ventilation!I81,1-bymonth_average_ventilation!I81/bymonth_average_ventilation!$R81,1),0.5)))</f>
        <v>15</v>
      </c>
      <c r="J81" s="17">
        <f>MAX(4,IF(bymonth_sum_precip!J81&gt;50,15-(INT(bymonth_sum_precip!J81/50)-1)*2,15)*(MAX(IF(bymonth_average_ventilation!$R81&gt;bymonth_average_ventilation!J81,1-bymonth_average_ventilation!J81/bymonth_average_ventilation!$R81,1),0.5)))</f>
        <v>15</v>
      </c>
      <c r="K81" s="17">
        <f>MAX(4,IF(bymonth_sum_precip!K81&gt;50,15-(INT(bymonth_sum_precip!K81/50)-1)*2,15)*(MAX(IF(bymonth_average_ventilation!$R81&gt;bymonth_average_ventilation!K81,1-bymonth_average_ventilation!K81/bymonth_average_ventilation!$R81,1),0.5)))</f>
        <v>6.5</v>
      </c>
      <c r="L81" s="17">
        <f>MAX(4,IF(bymonth_sum_precip!L81&gt;50,15-(INT(bymonth_sum_precip!L81/50)-1)*2,15)*(MAX(IF(bymonth_average_ventilation!$R81&gt;bymonth_average_ventilation!L81,1-bymonth_average_ventilation!L81/bymonth_average_ventilation!$R81,1),0.5)))</f>
        <v>7.5</v>
      </c>
      <c r="M81" s="17">
        <f>MAX(4,IF(bymonth_sum_precip!M81&gt;50,15-(INT(bymonth_sum_precip!M81/50)-1)*2,15)*(MAX(IF(bymonth_average_ventilation!$R81&gt;bymonth_average_ventilation!M81,1-bymonth_average_ventilation!M81/bymonth_average_ventilation!$R81,1),0.5)))</f>
        <v>7.6537931189829038</v>
      </c>
      <c r="N81" s="17">
        <f>MAX(4,IF(bymonth_sum_precip!N81&gt;50,15-(INT(bymonth_sum_precip!N81/50)-1)*2,15)*(MAX(IF(bymonth_average_ventilation!$R81&gt;bymonth_average_ventilation!N81,1-bymonth_average_ventilation!N81/bymonth_average_ventilation!$R81,1),0.5)))</f>
        <v>8.9210447558473156</v>
      </c>
      <c r="O81" s="4" t="s">
        <v>1593</v>
      </c>
      <c r="P81" s="14">
        <v>0</v>
      </c>
      <c r="Q81" s="1">
        <v>1</v>
      </c>
      <c r="R81" s="18">
        <f t="shared" si="10"/>
        <v>131.05180783070512</v>
      </c>
    </row>
    <row r="82" spans="1:18" x14ac:dyDescent="0.25">
      <c r="A82">
        <v>78</v>
      </c>
      <c r="B82" t="s">
        <v>333</v>
      </c>
      <c r="C82" s="17">
        <f>MAX(4,IF(bymonth_sum_precip!C82&gt;50,15-(INT(bymonth_sum_precip!C82/50)-1)*2,15)*(MAX(IF(bymonth_average_ventilation!$R82&gt;bymonth_average_ventilation!C82,1-bymonth_average_ventilation!C82/bymonth_average_ventilation!$R82,1),0.5)))</f>
        <v>10.755219468474785</v>
      </c>
      <c r="D82" s="17">
        <f>MAX(4,IF(bymonth_sum_precip!D82&gt;50,15-(INT(bymonth_sum_precip!D82/50)-1)*2,15)*(MAX(IF(bymonth_average_ventilation!$R82&gt;bymonth_average_ventilation!D82,1-bymonth_average_ventilation!D82/bymonth_average_ventilation!$R82,1),0.5)))</f>
        <v>7.5</v>
      </c>
      <c r="E82" s="17">
        <f>MAX(4,IF(bymonth_sum_precip!E82&gt;50,15-(INT(bymonth_sum_precip!E82/50)-1)*2,15)*(MAX(IF(bymonth_average_ventilation!$R82&gt;bymonth_average_ventilation!E82,1-bymonth_average_ventilation!E82/bymonth_average_ventilation!$R82,1),0.5)))</f>
        <v>7.5</v>
      </c>
      <c r="F82" s="17">
        <f>MAX(4,IF(bymonth_sum_precip!F82&gt;50,15-(INT(bymonth_sum_precip!F82/50)-1)*2,15)*(MAX(IF(bymonth_average_ventilation!$R82&gt;bymonth_average_ventilation!F82,1-bymonth_average_ventilation!F82/bymonth_average_ventilation!$R82,1),0.5)))</f>
        <v>15</v>
      </c>
      <c r="G82" s="17">
        <f>MAX(4,IF(bymonth_sum_precip!G82&gt;50,15-(INT(bymonth_sum_precip!G82/50)-1)*2,15)*(MAX(IF(bymonth_average_ventilation!$R82&gt;bymonth_average_ventilation!G82,1-bymonth_average_ventilation!G82/bymonth_average_ventilation!$R82,1),0.5)))</f>
        <v>15</v>
      </c>
      <c r="H82" s="17">
        <f>MAX(4,IF(bymonth_sum_precip!H82&gt;50,15-(INT(bymonth_sum_precip!H82/50)-1)*2,15)*(MAX(IF(bymonth_average_ventilation!$R82&gt;bymonth_average_ventilation!H82,1-bymonth_average_ventilation!H82/bymonth_average_ventilation!$R82,1),0.5)))</f>
        <v>15</v>
      </c>
      <c r="I82" s="17">
        <f>MAX(4,IF(bymonth_sum_precip!I82&gt;50,15-(INT(bymonth_sum_precip!I82/50)-1)*2,15)*(MAX(IF(bymonth_average_ventilation!$R82&gt;bymonth_average_ventilation!I82,1-bymonth_average_ventilation!I82/bymonth_average_ventilation!$R82,1),0.5)))</f>
        <v>4</v>
      </c>
      <c r="J82" s="17">
        <f>MAX(4,IF(bymonth_sum_precip!J82&gt;50,15-(INT(bymonth_sum_precip!J82/50)-1)*2,15)*(MAX(IF(bymonth_average_ventilation!$R82&gt;bymonth_average_ventilation!J82,1-bymonth_average_ventilation!J82/bymonth_average_ventilation!$R82,1),0.5)))</f>
        <v>7.5</v>
      </c>
      <c r="K82" s="17">
        <f>MAX(4,IF(bymonth_sum_precip!K82&gt;50,15-(INT(bymonth_sum_precip!K82/50)-1)*2,15)*(MAX(IF(bymonth_average_ventilation!$R82&gt;bymonth_average_ventilation!K82,1-bymonth_average_ventilation!K82/bymonth_average_ventilation!$R82,1),0.5)))</f>
        <v>5.5</v>
      </c>
      <c r="L82" s="17">
        <f>MAX(4,IF(bymonth_sum_precip!L82&gt;50,15-(INT(bymonth_sum_precip!L82/50)-1)*2,15)*(MAX(IF(bymonth_average_ventilation!$R82&gt;bymonth_average_ventilation!L82,1-bymonth_average_ventilation!L82/bymonth_average_ventilation!$R82,1),0.5)))</f>
        <v>7.5</v>
      </c>
      <c r="M82" s="17">
        <f>MAX(4,IF(bymonth_sum_precip!M82&gt;50,15-(INT(bymonth_sum_precip!M82/50)-1)*2,15)*(MAX(IF(bymonth_average_ventilation!$R82&gt;bymonth_average_ventilation!M82,1-bymonth_average_ventilation!M82/bymonth_average_ventilation!$R82,1),0.5)))</f>
        <v>10.438792898831968</v>
      </c>
      <c r="N82" s="17">
        <f>MAX(4,IF(bymonth_sum_precip!N82&gt;50,15-(INT(bymonth_sum_precip!N82/50)-1)*2,15)*(MAX(IF(bymonth_average_ventilation!$R82&gt;bymonth_average_ventilation!N82,1-bymonth_average_ventilation!N82/bymonth_average_ventilation!$R82,1),0.5)))</f>
        <v>11.318933231677683</v>
      </c>
      <c r="O82" s="4" t="s">
        <v>1594</v>
      </c>
      <c r="P82" s="14">
        <v>0</v>
      </c>
      <c r="Q82" s="1">
        <v>4</v>
      </c>
      <c r="R82" s="18">
        <f t="shared" si="10"/>
        <v>117.01294559898443</v>
      </c>
    </row>
    <row r="83" spans="1:18" x14ac:dyDescent="0.25">
      <c r="A83">
        <v>79</v>
      </c>
      <c r="B83" t="s">
        <v>91</v>
      </c>
      <c r="C83" s="17">
        <f>MAX(4,IF(bymonth_sum_precip!C83&gt;50,15-(INT(bymonth_sum_precip!C83/50)-1)*2,15)*(MAX(IF(bymonth_average_ventilation!$R83&gt;bymonth_average_ventilation!C83,1-bymonth_average_ventilation!C83/bymonth_average_ventilation!$R83,1),0.5)))</f>
        <v>9.8150188885777787</v>
      </c>
      <c r="D83" s="17">
        <f>MAX(4,IF(bymonth_sum_precip!D83&gt;50,15-(INT(bymonth_sum_precip!D83/50)-1)*2,15)*(MAX(IF(bymonth_average_ventilation!$R83&gt;bymonth_average_ventilation!D83,1-bymonth_average_ventilation!D83/bymonth_average_ventilation!$R83,1),0.5)))</f>
        <v>8.03497272543677</v>
      </c>
      <c r="E83" s="17">
        <f>MAX(4,IF(bymonth_sum_precip!E83&gt;50,15-(INT(bymonth_sum_precip!E83/50)-1)*2,15)*(MAX(IF(bymonth_average_ventilation!$R83&gt;bymonth_average_ventilation!E83,1-bymonth_average_ventilation!E83/bymonth_average_ventilation!$R83,1),0.5)))</f>
        <v>15</v>
      </c>
      <c r="F83" s="17">
        <f>MAX(4,IF(bymonth_sum_precip!F83&gt;50,15-(INT(bymonth_sum_precip!F83/50)-1)*2,15)*(MAX(IF(bymonth_average_ventilation!$R83&gt;bymonth_average_ventilation!F83,1-bymonth_average_ventilation!F83/bymonth_average_ventilation!$R83,1),0.5)))</f>
        <v>15</v>
      </c>
      <c r="G83" s="17">
        <f>MAX(4,IF(bymonth_sum_precip!G83&gt;50,15-(INT(bymonth_sum_precip!G83/50)-1)*2,15)*(MAX(IF(bymonth_average_ventilation!$R83&gt;bymonth_average_ventilation!G83,1-bymonth_average_ventilation!G83/bymonth_average_ventilation!$R83,1),0.5)))</f>
        <v>15</v>
      </c>
      <c r="H83" s="17">
        <f>MAX(4,IF(bymonth_sum_precip!H83&gt;50,15-(INT(bymonth_sum_precip!H83/50)-1)*2,15)*(MAX(IF(bymonth_average_ventilation!$R83&gt;bymonth_average_ventilation!H83,1-bymonth_average_ventilation!H83/bymonth_average_ventilation!$R83,1),0.5)))</f>
        <v>15</v>
      </c>
      <c r="I83" s="17">
        <f>MAX(4,IF(bymonth_sum_precip!I83&gt;50,15-(INT(bymonth_sum_precip!I83/50)-1)*2,15)*(MAX(IF(bymonth_average_ventilation!$R83&gt;bymonth_average_ventilation!I83,1-bymonth_average_ventilation!I83/bymonth_average_ventilation!$R83,1),0.5)))</f>
        <v>11</v>
      </c>
      <c r="J83" s="17">
        <f>MAX(4,IF(bymonth_sum_precip!J83&gt;50,15-(INT(bymonth_sum_precip!J83/50)-1)*2,15)*(MAX(IF(bymonth_average_ventilation!$R83&gt;bymonth_average_ventilation!J83,1-bymonth_average_ventilation!J83/bymonth_average_ventilation!$R83,1),0.5)))</f>
        <v>4</v>
      </c>
      <c r="K83" s="17">
        <f>MAX(4,IF(bymonth_sum_precip!K83&gt;50,15-(INT(bymonth_sum_precip!K83/50)-1)*2,15)*(MAX(IF(bymonth_average_ventilation!$R83&gt;bymonth_average_ventilation!K83,1-bymonth_average_ventilation!K83/bymonth_average_ventilation!$R83,1),0.5)))</f>
        <v>6.5</v>
      </c>
      <c r="L83" s="17">
        <f>MAX(4,IF(bymonth_sum_precip!L83&gt;50,15-(INT(bymonth_sum_precip!L83/50)-1)*2,15)*(MAX(IF(bymonth_average_ventilation!$R83&gt;bymonth_average_ventilation!L83,1-bymonth_average_ventilation!L83/bymonth_average_ventilation!$R83,1),0.5)))</f>
        <v>8.0007142063677019</v>
      </c>
      <c r="M83" s="17">
        <f>MAX(4,IF(bymonth_sum_precip!M83&gt;50,15-(INT(bymonth_sum_precip!M83/50)-1)*2,15)*(MAX(IF(bymonth_average_ventilation!$R83&gt;bymonth_average_ventilation!M83,1-bymonth_average_ventilation!M83/bymonth_average_ventilation!$R83,1),0.5)))</f>
        <v>10.004921426587689</v>
      </c>
      <c r="N83" s="17">
        <f>MAX(4,IF(bymonth_sum_precip!N83&gt;50,15-(INT(bymonth_sum_precip!N83/50)-1)*2,15)*(MAX(IF(bymonth_average_ventilation!$R83&gt;bymonth_average_ventilation!N83,1-bymonth_average_ventilation!N83/bymonth_average_ventilation!$R83,1),0.5)))</f>
        <v>10.542762862728315</v>
      </c>
      <c r="O83" s="4" t="s">
        <v>1594</v>
      </c>
      <c r="P83" s="14">
        <v>0</v>
      </c>
      <c r="Q83" s="1">
        <v>4</v>
      </c>
      <c r="R83" s="18">
        <f t="shared" si="10"/>
        <v>127.89839010969825</v>
      </c>
    </row>
    <row r="84" spans="1:18" x14ac:dyDescent="0.25">
      <c r="A84">
        <v>80</v>
      </c>
      <c r="B84" t="s">
        <v>334</v>
      </c>
      <c r="C84" s="17">
        <f>MAX(4,IF(bymonth_sum_precip!C84&gt;50,15-(INT(bymonth_sum_precip!C84/50)-1)*2,15)*(MAX(IF(bymonth_average_ventilation!$R84&gt;bymonth_average_ventilation!C84,1-bymonth_average_ventilation!C84/bymonth_average_ventilation!$R84,1),0.5)))</f>
        <v>7.9784511835379179</v>
      </c>
      <c r="D84" s="17">
        <f>MAX(4,IF(bymonth_sum_precip!D84&gt;50,15-(INT(bymonth_sum_precip!D84/50)-1)*2,15)*(MAX(IF(bymonth_average_ventilation!$R84&gt;bymonth_average_ventilation!D84,1-bymonth_average_ventilation!D84/bymonth_average_ventilation!$R84,1),0.5)))</f>
        <v>7.5</v>
      </c>
      <c r="E84" s="17">
        <f>MAX(4,IF(bymonth_sum_precip!E84&gt;50,15-(INT(bymonth_sum_precip!E84/50)-1)*2,15)*(MAX(IF(bymonth_average_ventilation!$R84&gt;bymonth_average_ventilation!E84,1-bymonth_average_ventilation!E84/bymonth_average_ventilation!$R84,1),0.5)))</f>
        <v>15</v>
      </c>
      <c r="F84" s="17">
        <f>MAX(4,IF(bymonth_sum_precip!F84&gt;50,15-(INT(bymonth_sum_precip!F84/50)-1)*2,15)*(MAX(IF(bymonth_average_ventilation!$R84&gt;bymonth_average_ventilation!F84,1-bymonth_average_ventilation!F84/bymonth_average_ventilation!$R84,1),0.5)))</f>
        <v>15</v>
      </c>
      <c r="G84" s="17">
        <f>MAX(4,IF(bymonth_sum_precip!G84&gt;50,15-(INT(bymonth_sum_precip!G84/50)-1)*2,15)*(MAX(IF(bymonth_average_ventilation!$R84&gt;bymonth_average_ventilation!G84,1-bymonth_average_ventilation!G84/bymonth_average_ventilation!$R84,1),0.5)))</f>
        <v>15</v>
      </c>
      <c r="H84" s="17">
        <f>MAX(4,IF(bymonth_sum_precip!H84&gt;50,15-(INT(bymonth_sum_precip!H84/50)-1)*2,15)*(MAX(IF(bymonth_average_ventilation!$R84&gt;bymonth_average_ventilation!H84,1-bymonth_average_ventilation!H84/bymonth_average_ventilation!$R84,1),0.5)))</f>
        <v>15</v>
      </c>
      <c r="I84" s="17">
        <f>MAX(4,IF(bymonth_sum_precip!I84&gt;50,15-(INT(bymonth_sum_precip!I84/50)-1)*2,15)*(MAX(IF(bymonth_average_ventilation!$R84&gt;bymonth_average_ventilation!I84,1-bymonth_average_ventilation!I84/bymonth_average_ventilation!$R84,1),0.5)))</f>
        <v>7</v>
      </c>
      <c r="J84" s="17">
        <f>MAX(4,IF(bymonth_sum_precip!J84&gt;50,15-(INT(bymonth_sum_precip!J84/50)-1)*2,15)*(MAX(IF(bymonth_average_ventilation!$R84&gt;bymonth_average_ventilation!J84,1-bymonth_average_ventilation!J84/bymonth_average_ventilation!$R84,1),0.5)))</f>
        <v>4</v>
      </c>
      <c r="K84" s="17">
        <f>MAX(4,IF(bymonth_sum_precip!K84&gt;50,15-(INT(bymonth_sum_precip!K84/50)-1)*2,15)*(MAX(IF(bymonth_average_ventilation!$R84&gt;bymonth_average_ventilation!K84,1-bymonth_average_ventilation!K84/bymonth_average_ventilation!$R84,1),0.5)))</f>
        <v>5.5</v>
      </c>
      <c r="L84" s="17">
        <f>MAX(4,IF(bymonth_sum_precip!L84&gt;50,15-(INT(bymonth_sum_precip!L84/50)-1)*2,15)*(MAX(IF(bymonth_average_ventilation!$R84&gt;bymonth_average_ventilation!L84,1-bymonth_average_ventilation!L84/bymonth_average_ventilation!$R84,1),0.5)))</f>
        <v>7.5</v>
      </c>
      <c r="M84" s="17">
        <f>MAX(4,IF(bymonth_sum_precip!M84&gt;50,15-(INT(bymonth_sum_precip!M84/50)-1)*2,15)*(MAX(IF(bymonth_average_ventilation!$R84&gt;bymonth_average_ventilation!M84,1-bymonth_average_ventilation!M84/bymonth_average_ventilation!$R84,1),0.5)))</f>
        <v>8.6899802083962623</v>
      </c>
      <c r="N84" s="17">
        <f>MAX(4,IF(bymonth_sum_precip!N84&gt;50,15-(INT(bymonth_sum_precip!N84/50)-1)*2,15)*(MAX(IF(bymonth_average_ventilation!$R84&gt;bymonth_average_ventilation!N84,1-bymonth_average_ventilation!N84/bymonth_average_ventilation!$R84,1),0.5)))</f>
        <v>10.601472472829185</v>
      </c>
      <c r="O84" s="4" t="s">
        <v>1594</v>
      </c>
      <c r="P84" s="14">
        <v>0</v>
      </c>
      <c r="Q84" s="1">
        <v>4</v>
      </c>
      <c r="R84" s="18">
        <f t="shared" si="10"/>
        <v>118.76990386476336</v>
      </c>
    </row>
    <row r="85" spans="1:18" x14ac:dyDescent="0.25">
      <c r="A85">
        <v>81</v>
      </c>
      <c r="B85" t="s">
        <v>335</v>
      </c>
      <c r="C85" s="17">
        <f>MAX(4,IF(bymonth_sum_precip!C85&gt;50,15-(INT(bymonth_sum_precip!C85/50)-1)*2,15)*(MAX(IF(bymonth_average_ventilation!$R85&gt;bymonth_average_ventilation!C85,1-bymonth_average_ventilation!C85/bymonth_average_ventilation!$R85,1),0.5)))</f>
        <v>8.2394684426307094</v>
      </c>
      <c r="D85" s="17">
        <f>MAX(4,IF(bymonth_sum_precip!D85&gt;50,15-(INT(bymonth_sum_precip!D85/50)-1)*2,15)*(MAX(IF(bymonth_average_ventilation!$R85&gt;bymonth_average_ventilation!D85,1-bymonth_average_ventilation!D85/bymonth_average_ventilation!$R85,1),0.5)))</f>
        <v>7.5</v>
      </c>
      <c r="E85" s="17">
        <f>MAX(4,IF(bymonth_sum_precip!E85&gt;50,15-(INT(bymonth_sum_precip!E85/50)-1)*2,15)*(MAX(IF(bymonth_average_ventilation!$R85&gt;bymonth_average_ventilation!E85,1-bymonth_average_ventilation!E85/bymonth_average_ventilation!$R85,1),0.5)))</f>
        <v>7.5</v>
      </c>
      <c r="F85" s="17">
        <f>MAX(4,IF(bymonth_sum_precip!F85&gt;50,15-(INT(bymonth_sum_precip!F85/50)-1)*2,15)*(MAX(IF(bymonth_average_ventilation!$R85&gt;bymonth_average_ventilation!F85,1-bymonth_average_ventilation!F85/bymonth_average_ventilation!$R85,1),0.5)))</f>
        <v>15</v>
      </c>
      <c r="G85" s="17">
        <f>MAX(4,IF(bymonth_sum_precip!G85&gt;50,15-(INT(bymonth_sum_precip!G85/50)-1)*2,15)*(MAX(IF(bymonth_average_ventilation!$R85&gt;bymonth_average_ventilation!G85,1-bymonth_average_ventilation!G85/bymonth_average_ventilation!$R85,1),0.5)))</f>
        <v>15</v>
      </c>
      <c r="H85" s="17">
        <f>MAX(4,IF(bymonth_sum_precip!H85&gt;50,15-(INT(bymonth_sum_precip!H85/50)-1)*2,15)*(MAX(IF(bymonth_average_ventilation!$R85&gt;bymonth_average_ventilation!H85,1-bymonth_average_ventilation!H85/bymonth_average_ventilation!$R85,1),0.5)))</f>
        <v>15</v>
      </c>
      <c r="I85" s="17">
        <f>MAX(4,IF(bymonth_sum_precip!I85&gt;50,15-(INT(bymonth_sum_precip!I85/50)-1)*2,15)*(MAX(IF(bymonth_average_ventilation!$R85&gt;bymonth_average_ventilation!I85,1-bymonth_average_ventilation!I85/bymonth_average_ventilation!$R85,1),0.5)))</f>
        <v>9</v>
      </c>
      <c r="J85" s="17">
        <f>MAX(4,IF(bymonth_sum_precip!J85&gt;50,15-(INT(bymonth_sum_precip!J85/50)-1)*2,15)*(MAX(IF(bymonth_average_ventilation!$R85&gt;bymonth_average_ventilation!J85,1-bymonth_average_ventilation!J85/bymonth_average_ventilation!$R85,1),0.5)))</f>
        <v>6.5</v>
      </c>
      <c r="K85" s="17">
        <f>MAX(4,IF(bymonth_sum_precip!K85&gt;50,15-(INT(bymonth_sum_precip!K85/50)-1)*2,15)*(MAX(IF(bymonth_average_ventilation!$R85&gt;bymonth_average_ventilation!K85,1-bymonth_average_ventilation!K85/bymonth_average_ventilation!$R85,1),0.5)))</f>
        <v>5.5</v>
      </c>
      <c r="L85" s="17">
        <f>MAX(4,IF(bymonth_sum_precip!L85&gt;50,15-(INT(bymonth_sum_precip!L85/50)-1)*2,15)*(MAX(IF(bymonth_average_ventilation!$R85&gt;bymonth_average_ventilation!L85,1-bymonth_average_ventilation!L85/bymonth_average_ventilation!$R85,1),0.5)))</f>
        <v>8.8292305881830675</v>
      </c>
      <c r="M85" s="17">
        <f>MAX(4,IF(bymonth_sum_precip!M85&gt;50,15-(INT(bymonth_sum_precip!M85/50)-1)*2,15)*(MAX(IF(bymonth_average_ventilation!$R85&gt;bymonth_average_ventilation!M85,1-bymonth_average_ventilation!M85/bymonth_average_ventilation!$R85,1),0.5)))</f>
        <v>9.1594830972956984</v>
      </c>
      <c r="N85" s="17">
        <f>MAX(4,IF(bymonth_sum_precip!N85&gt;50,15-(INT(bymonth_sum_precip!N85/50)-1)*2,15)*(MAX(IF(bymonth_average_ventilation!$R85&gt;bymonth_average_ventilation!N85,1-bymonth_average_ventilation!N85/bymonth_average_ventilation!$R85,1),0.5)))</f>
        <v>10.653476196012779</v>
      </c>
      <c r="O85" s="4" t="s">
        <v>1594</v>
      </c>
      <c r="P85" s="14">
        <v>0</v>
      </c>
      <c r="Q85" s="1">
        <v>4</v>
      </c>
      <c r="R85" s="18">
        <f t="shared" si="10"/>
        <v>117.88165832412224</v>
      </c>
    </row>
    <row r="86" spans="1:18" x14ac:dyDescent="0.25">
      <c r="A86">
        <v>82</v>
      </c>
      <c r="B86" t="s">
        <v>336</v>
      </c>
      <c r="C86" s="17">
        <f>MAX(4,IF(bymonth_sum_precip!C86&gt;50,15-(INT(bymonth_sum_precip!C86/50)-1)*2,15)*(MAX(IF(bymonth_average_ventilation!$R86&gt;bymonth_average_ventilation!C86,1-bymonth_average_ventilation!C86/bymonth_average_ventilation!$R86,1),0.5)))</f>
        <v>10.449931582006673</v>
      </c>
      <c r="D86" s="17">
        <f>MAX(4,IF(bymonth_sum_precip!D86&gt;50,15-(INT(bymonth_sum_precip!D86/50)-1)*2,15)*(MAX(IF(bymonth_average_ventilation!$R86&gt;bymonth_average_ventilation!D86,1-bymonth_average_ventilation!D86/bymonth_average_ventilation!$R86,1),0.5)))</f>
        <v>7.5</v>
      </c>
      <c r="E86" s="17">
        <f>MAX(4,IF(bymonth_sum_precip!E86&gt;50,15-(INT(bymonth_sum_precip!E86/50)-1)*2,15)*(MAX(IF(bymonth_average_ventilation!$R86&gt;bymonth_average_ventilation!E86,1-bymonth_average_ventilation!E86/bymonth_average_ventilation!$R86,1),0.5)))</f>
        <v>7.5</v>
      </c>
      <c r="F86" s="17">
        <f>MAX(4,IF(bymonth_sum_precip!F86&gt;50,15-(INT(bymonth_sum_precip!F86/50)-1)*2,15)*(MAX(IF(bymonth_average_ventilation!$R86&gt;bymonth_average_ventilation!F86,1-bymonth_average_ventilation!F86/bymonth_average_ventilation!$R86,1),0.5)))</f>
        <v>15</v>
      </c>
      <c r="G86" s="17">
        <f>MAX(4,IF(bymonth_sum_precip!G86&gt;50,15-(INT(bymonth_sum_precip!G86/50)-1)*2,15)*(MAX(IF(bymonth_average_ventilation!$R86&gt;bymonth_average_ventilation!G86,1-bymonth_average_ventilation!G86/bymonth_average_ventilation!$R86,1),0.5)))</f>
        <v>15</v>
      </c>
      <c r="H86" s="17">
        <f>MAX(4,IF(bymonth_sum_precip!H86&gt;50,15-(INT(bymonth_sum_precip!H86/50)-1)*2,15)*(MAX(IF(bymonth_average_ventilation!$R86&gt;bymonth_average_ventilation!H86,1-bymonth_average_ventilation!H86/bymonth_average_ventilation!$R86,1),0.5)))</f>
        <v>15</v>
      </c>
      <c r="I86" s="17">
        <f>MAX(4,IF(bymonth_sum_precip!I86&gt;50,15-(INT(bymonth_sum_precip!I86/50)-1)*2,15)*(MAX(IF(bymonth_average_ventilation!$R86&gt;bymonth_average_ventilation!I86,1-bymonth_average_ventilation!I86/bymonth_average_ventilation!$R86,1),0.5)))</f>
        <v>4</v>
      </c>
      <c r="J86" s="17">
        <f>MAX(4,IF(bymonth_sum_precip!J86&gt;50,15-(INT(bymonth_sum_precip!J86/50)-1)*2,15)*(MAX(IF(bymonth_average_ventilation!$R86&gt;bymonth_average_ventilation!J86,1-bymonth_average_ventilation!J86/bymonth_average_ventilation!$R86,1),0.5)))</f>
        <v>7.5</v>
      </c>
      <c r="K86" s="17">
        <f>MAX(4,IF(bymonth_sum_precip!K86&gt;50,15-(INT(bymonth_sum_precip!K86/50)-1)*2,15)*(MAX(IF(bymonth_average_ventilation!$R86&gt;bymonth_average_ventilation!K86,1-bymonth_average_ventilation!K86/bymonth_average_ventilation!$R86,1),0.5)))</f>
        <v>4.5</v>
      </c>
      <c r="L86" s="17">
        <f>MAX(4,IF(bymonth_sum_precip!L86&gt;50,15-(INT(bymonth_sum_precip!L86/50)-1)*2,15)*(MAX(IF(bymonth_average_ventilation!$R86&gt;bymonth_average_ventilation!L86,1-bymonth_average_ventilation!L86/bymonth_average_ventilation!$R86,1),0.5)))</f>
        <v>7.5</v>
      </c>
      <c r="M86" s="17">
        <f>MAX(4,IF(bymonth_sum_precip!M86&gt;50,15-(INT(bymonth_sum_precip!M86/50)-1)*2,15)*(MAX(IF(bymonth_average_ventilation!$R86&gt;bymonth_average_ventilation!M86,1-bymonth_average_ventilation!M86/bymonth_average_ventilation!$R86,1),0.5)))</f>
        <v>10.182081863135863</v>
      </c>
      <c r="N86" s="17">
        <f>MAX(4,IF(bymonth_sum_precip!N86&gt;50,15-(INT(bymonth_sum_precip!N86/50)-1)*2,15)*(MAX(IF(bymonth_average_ventilation!$R86&gt;bymonth_average_ventilation!N86,1-bymonth_average_ventilation!N86/bymonth_average_ventilation!$R86,1),0.5)))</f>
        <v>11.018718272418049</v>
      </c>
      <c r="O86" s="4" t="s">
        <v>1594</v>
      </c>
      <c r="P86" s="14">
        <v>0</v>
      </c>
      <c r="Q86" s="1">
        <v>4</v>
      </c>
      <c r="R86" s="18">
        <f t="shared" si="10"/>
        <v>115.15073171756057</v>
      </c>
    </row>
    <row r="87" spans="1:18" x14ac:dyDescent="0.25">
      <c r="A87">
        <v>83</v>
      </c>
      <c r="B87" t="s">
        <v>337</v>
      </c>
      <c r="C87" s="17">
        <f>MAX(4,IF(bymonth_sum_precip!C87&gt;50,15-(INT(bymonth_sum_precip!C87/50)-1)*2,15)*(MAX(IF(bymonth_average_ventilation!$R87&gt;bymonth_average_ventilation!C87,1-bymonth_average_ventilation!C87/bymonth_average_ventilation!$R87,1),0.5)))</f>
        <v>8.0479695537414333</v>
      </c>
      <c r="D87" s="17">
        <f>MAX(4,IF(bymonth_sum_precip!D87&gt;50,15-(INT(bymonth_sum_precip!D87/50)-1)*2,15)*(MAX(IF(bymonth_average_ventilation!$R87&gt;bymonth_average_ventilation!D87,1-bymonth_average_ventilation!D87/bymonth_average_ventilation!$R87,1),0.5)))</f>
        <v>7.5</v>
      </c>
      <c r="E87" s="17">
        <f>MAX(4,IF(bymonth_sum_precip!E87&gt;50,15-(INT(bymonth_sum_precip!E87/50)-1)*2,15)*(MAX(IF(bymonth_average_ventilation!$R87&gt;bymonth_average_ventilation!E87,1-bymonth_average_ventilation!E87/bymonth_average_ventilation!$R87,1),0.5)))</f>
        <v>7.5</v>
      </c>
      <c r="F87" s="17">
        <f>MAX(4,IF(bymonth_sum_precip!F87&gt;50,15-(INT(bymonth_sum_precip!F87/50)-1)*2,15)*(MAX(IF(bymonth_average_ventilation!$R87&gt;bymonth_average_ventilation!F87,1-bymonth_average_ventilation!F87/bymonth_average_ventilation!$R87,1),0.5)))</f>
        <v>15</v>
      </c>
      <c r="G87" s="17">
        <f>MAX(4,IF(bymonth_sum_precip!G87&gt;50,15-(INT(bymonth_sum_precip!G87/50)-1)*2,15)*(MAX(IF(bymonth_average_ventilation!$R87&gt;bymonth_average_ventilation!G87,1-bymonth_average_ventilation!G87/bymonth_average_ventilation!$R87,1),0.5)))</f>
        <v>15</v>
      </c>
      <c r="H87" s="17">
        <f>MAX(4,IF(bymonth_sum_precip!H87&gt;50,15-(INT(bymonth_sum_precip!H87/50)-1)*2,15)*(MAX(IF(bymonth_average_ventilation!$R87&gt;bymonth_average_ventilation!H87,1-bymonth_average_ventilation!H87/bymonth_average_ventilation!$R87,1),0.5)))</f>
        <v>15</v>
      </c>
      <c r="I87" s="17">
        <f>MAX(4,IF(bymonth_sum_precip!I87&gt;50,15-(INT(bymonth_sum_precip!I87/50)-1)*2,15)*(MAX(IF(bymonth_average_ventilation!$R87&gt;bymonth_average_ventilation!I87,1-bymonth_average_ventilation!I87/bymonth_average_ventilation!$R87,1),0.5)))</f>
        <v>9</v>
      </c>
      <c r="J87" s="17">
        <f>MAX(4,IF(bymonth_sum_precip!J87&gt;50,15-(INT(bymonth_sum_precip!J87/50)-1)*2,15)*(MAX(IF(bymonth_average_ventilation!$R87&gt;bymonth_average_ventilation!J87,1-bymonth_average_ventilation!J87/bymonth_average_ventilation!$R87,1),0.5)))</f>
        <v>7.5</v>
      </c>
      <c r="K87" s="17">
        <f>MAX(4,IF(bymonth_sum_precip!K87&gt;50,15-(INT(bymonth_sum_precip!K87/50)-1)*2,15)*(MAX(IF(bymonth_average_ventilation!$R87&gt;bymonth_average_ventilation!K87,1-bymonth_average_ventilation!K87/bymonth_average_ventilation!$R87,1),0.5)))</f>
        <v>7.5</v>
      </c>
      <c r="L87" s="17">
        <f>MAX(4,IF(bymonth_sum_precip!L87&gt;50,15-(INT(bymonth_sum_precip!L87/50)-1)*2,15)*(MAX(IF(bymonth_average_ventilation!$R87&gt;bymonth_average_ventilation!L87,1-bymonth_average_ventilation!L87/bymonth_average_ventilation!$R87,1),0.5)))</f>
        <v>8.9808816756937535</v>
      </c>
      <c r="M87" s="17">
        <f>MAX(4,IF(bymonth_sum_precip!M87&gt;50,15-(INT(bymonth_sum_precip!M87/50)-1)*2,15)*(MAX(IF(bymonth_average_ventilation!$R87&gt;bymonth_average_ventilation!M87,1-bymonth_average_ventilation!M87/bymonth_average_ventilation!$R87,1),0.5)))</f>
        <v>9.3206090264140293</v>
      </c>
      <c r="N87" s="17">
        <f>MAX(4,IF(bymonth_sum_precip!N87&gt;50,15-(INT(bymonth_sum_precip!N87/50)-1)*2,15)*(MAX(IF(bymonth_average_ventilation!$R87&gt;bymonth_average_ventilation!N87,1-bymonth_average_ventilation!N87/bymonth_average_ventilation!$R87,1),0.5)))</f>
        <v>10.436618330702816</v>
      </c>
      <c r="O87" s="4" t="s">
        <v>1594</v>
      </c>
      <c r="P87" s="14">
        <v>0</v>
      </c>
      <c r="Q87" s="1">
        <v>4</v>
      </c>
      <c r="R87" s="18">
        <f t="shared" si="10"/>
        <v>120.78607858655204</v>
      </c>
    </row>
    <row r="88" spans="1:18" x14ac:dyDescent="0.25">
      <c r="A88">
        <v>84</v>
      </c>
      <c r="B88" t="s">
        <v>338</v>
      </c>
      <c r="C88" s="17">
        <f>MAX(4,IF(bymonth_sum_precip!C88&gt;50,15-(INT(bymonth_sum_precip!C88/50)-1)*2,15)*(MAX(IF(bymonth_average_ventilation!$R88&gt;bymonth_average_ventilation!C88,1-bymonth_average_ventilation!C88/bymonth_average_ventilation!$R88,1),0.5)))</f>
        <v>9.5278417450412487</v>
      </c>
      <c r="D88" s="17">
        <f>MAX(4,IF(bymonth_sum_precip!D88&gt;50,15-(INT(bymonth_sum_precip!D88/50)-1)*2,15)*(MAX(IF(bymonth_average_ventilation!$R88&gt;bymonth_average_ventilation!D88,1-bymonth_average_ventilation!D88/bymonth_average_ventilation!$R88,1),0.5)))</f>
        <v>7.5</v>
      </c>
      <c r="E88" s="17">
        <f>MAX(4,IF(bymonth_sum_precip!E88&gt;50,15-(INT(bymonth_sum_precip!E88/50)-1)*2,15)*(MAX(IF(bymonth_average_ventilation!$R88&gt;bymonth_average_ventilation!E88,1-bymonth_average_ventilation!E88/bymonth_average_ventilation!$R88,1),0.5)))</f>
        <v>15</v>
      </c>
      <c r="F88" s="17">
        <f>MAX(4,IF(bymonth_sum_precip!F88&gt;50,15-(INT(bymonth_sum_precip!F88/50)-1)*2,15)*(MAX(IF(bymonth_average_ventilation!$R88&gt;bymonth_average_ventilation!F88,1-bymonth_average_ventilation!F88/bymonth_average_ventilation!$R88,1),0.5)))</f>
        <v>15</v>
      </c>
      <c r="G88" s="17">
        <f>MAX(4,IF(bymonth_sum_precip!G88&gt;50,15-(INT(bymonth_sum_precip!G88/50)-1)*2,15)*(MAX(IF(bymonth_average_ventilation!$R88&gt;bymonth_average_ventilation!G88,1-bymonth_average_ventilation!G88/bymonth_average_ventilation!$R88,1),0.5)))</f>
        <v>15</v>
      </c>
      <c r="H88" s="17">
        <f>MAX(4,IF(bymonth_sum_precip!H88&gt;50,15-(INT(bymonth_sum_precip!H88/50)-1)*2,15)*(MAX(IF(bymonth_average_ventilation!$R88&gt;bymonth_average_ventilation!H88,1-bymonth_average_ventilation!H88/bymonth_average_ventilation!$R88,1),0.5)))</f>
        <v>15</v>
      </c>
      <c r="I88" s="17">
        <f>MAX(4,IF(bymonth_sum_precip!I88&gt;50,15-(INT(bymonth_sum_precip!I88/50)-1)*2,15)*(MAX(IF(bymonth_average_ventilation!$R88&gt;bymonth_average_ventilation!I88,1-bymonth_average_ventilation!I88/bymonth_average_ventilation!$R88,1),0.5)))</f>
        <v>7</v>
      </c>
      <c r="J88" s="17">
        <f>MAX(4,IF(bymonth_sum_precip!J88&gt;50,15-(INT(bymonth_sum_precip!J88/50)-1)*2,15)*(MAX(IF(bymonth_average_ventilation!$R88&gt;bymonth_average_ventilation!J88,1-bymonth_average_ventilation!J88/bymonth_average_ventilation!$R88,1),0.5)))</f>
        <v>5.5</v>
      </c>
      <c r="K88" s="17">
        <f>MAX(4,IF(bymonth_sum_precip!K88&gt;50,15-(INT(bymonth_sum_precip!K88/50)-1)*2,15)*(MAX(IF(bymonth_average_ventilation!$R88&gt;bymonth_average_ventilation!K88,1-bymonth_average_ventilation!K88/bymonth_average_ventilation!$R88,1),0.5)))</f>
        <v>4</v>
      </c>
      <c r="L88" s="17">
        <f>MAX(4,IF(bymonth_sum_precip!L88&gt;50,15-(INT(bymonth_sum_precip!L88/50)-1)*2,15)*(MAX(IF(bymonth_average_ventilation!$R88&gt;bymonth_average_ventilation!L88,1-bymonth_average_ventilation!L88/bymonth_average_ventilation!$R88,1),0.5)))</f>
        <v>7.5</v>
      </c>
      <c r="M88" s="17">
        <f>MAX(4,IF(bymonth_sum_precip!M88&gt;50,15-(INT(bymonth_sum_precip!M88/50)-1)*2,15)*(MAX(IF(bymonth_average_ventilation!$R88&gt;bymonth_average_ventilation!M88,1-bymonth_average_ventilation!M88/bymonth_average_ventilation!$R88,1),0.5)))</f>
        <v>9.2317826723274585</v>
      </c>
      <c r="N88" s="17">
        <f>MAX(4,IF(bymonth_sum_precip!N88&gt;50,15-(INT(bymonth_sum_precip!N88/50)-1)*2,15)*(MAX(IF(bymonth_average_ventilation!$R88&gt;bymonth_average_ventilation!N88,1-bymonth_average_ventilation!N88/bymonth_average_ventilation!$R88,1),0.5)))</f>
        <v>10.624651218597332</v>
      </c>
      <c r="O88" s="4" t="s">
        <v>1594</v>
      </c>
      <c r="P88" s="14">
        <v>0</v>
      </c>
      <c r="Q88" s="1">
        <v>4</v>
      </c>
      <c r="R88" s="18">
        <f t="shared" si="10"/>
        <v>120.88427563596605</v>
      </c>
    </row>
    <row r="89" spans="1:18" x14ac:dyDescent="0.25">
      <c r="A89">
        <v>85</v>
      </c>
      <c r="B89" t="s">
        <v>339</v>
      </c>
      <c r="C89" s="17">
        <f>MAX(4,IF(bymonth_sum_precip!C89&gt;50,15-(INT(bymonth_sum_precip!C89/50)-1)*2,15)*(MAX(IF(bymonth_average_ventilation!$R89&gt;bymonth_average_ventilation!C89,1-bymonth_average_ventilation!C89/bymonth_average_ventilation!$R89,1),0.5)))</f>
        <v>9.4658428924980118</v>
      </c>
      <c r="D89" s="17">
        <f>MAX(4,IF(bymonth_sum_precip!D89&gt;50,15-(INT(bymonth_sum_precip!D89/50)-1)*2,15)*(MAX(IF(bymonth_average_ventilation!$R89&gt;bymonth_average_ventilation!D89,1-bymonth_average_ventilation!D89/bymonth_average_ventilation!$R89,1),0.5)))</f>
        <v>7.5</v>
      </c>
      <c r="E89" s="17">
        <f>MAX(4,IF(bymonth_sum_precip!E89&gt;50,15-(INT(bymonth_sum_precip!E89/50)-1)*2,15)*(MAX(IF(bymonth_average_ventilation!$R89&gt;bymonth_average_ventilation!E89,1-bymonth_average_ventilation!E89/bymonth_average_ventilation!$R89,1),0.5)))</f>
        <v>15</v>
      </c>
      <c r="F89" s="17">
        <f>MAX(4,IF(bymonth_sum_precip!F89&gt;50,15-(INT(bymonth_sum_precip!F89/50)-1)*2,15)*(MAX(IF(bymonth_average_ventilation!$R89&gt;bymonth_average_ventilation!F89,1-bymonth_average_ventilation!F89/bymonth_average_ventilation!$R89,1),0.5)))</f>
        <v>15</v>
      </c>
      <c r="G89" s="17">
        <f>MAX(4,IF(bymonth_sum_precip!G89&gt;50,15-(INT(bymonth_sum_precip!G89/50)-1)*2,15)*(MAX(IF(bymonth_average_ventilation!$R89&gt;bymonth_average_ventilation!G89,1-bymonth_average_ventilation!G89/bymonth_average_ventilation!$R89,1),0.5)))</f>
        <v>15</v>
      </c>
      <c r="H89" s="17">
        <f>MAX(4,IF(bymonth_sum_precip!H89&gt;50,15-(INT(bymonth_sum_precip!H89/50)-1)*2,15)*(MAX(IF(bymonth_average_ventilation!$R89&gt;bymonth_average_ventilation!H89,1-bymonth_average_ventilation!H89/bymonth_average_ventilation!$R89,1),0.5)))</f>
        <v>15</v>
      </c>
      <c r="I89" s="17">
        <f>MAX(4,IF(bymonth_sum_precip!I89&gt;50,15-(INT(bymonth_sum_precip!I89/50)-1)*2,15)*(MAX(IF(bymonth_average_ventilation!$R89&gt;bymonth_average_ventilation!I89,1-bymonth_average_ventilation!I89/bymonth_average_ventilation!$R89,1),0.5)))</f>
        <v>11</v>
      </c>
      <c r="J89" s="17">
        <f>MAX(4,IF(bymonth_sum_precip!J89&gt;50,15-(INT(bymonth_sum_precip!J89/50)-1)*2,15)*(MAX(IF(bymonth_average_ventilation!$R89&gt;bymonth_average_ventilation!J89,1-bymonth_average_ventilation!J89/bymonth_average_ventilation!$R89,1),0.5)))</f>
        <v>6.5</v>
      </c>
      <c r="K89" s="17">
        <f>MAX(4,IF(bymonth_sum_precip!K89&gt;50,15-(INT(bymonth_sum_precip!K89/50)-1)*2,15)*(MAX(IF(bymonth_average_ventilation!$R89&gt;bymonth_average_ventilation!K89,1-bymonth_average_ventilation!K89/bymonth_average_ventilation!$R89,1),0.5)))</f>
        <v>4.5</v>
      </c>
      <c r="L89" s="17">
        <f>MAX(4,IF(bymonth_sum_precip!L89&gt;50,15-(INT(bymonth_sum_precip!L89/50)-1)*2,15)*(MAX(IF(bymonth_average_ventilation!$R89&gt;bymonth_average_ventilation!L89,1-bymonth_average_ventilation!L89/bymonth_average_ventilation!$R89,1),0.5)))</f>
        <v>7.5</v>
      </c>
      <c r="M89" s="17">
        <f>MAX(4,IF(bymonth_sum_precip!M89&gt;50,15-(INT(bymonth_sum_precip!M89/50)-1)*2,15)*(MAX(IF(bymonth_average_ventilation!$R89&gt;bymonth_average_ventilation!M89,1-bymonth_average_ventilation!M89/bymonth_average_ventilation!$R89,1),0.5)))</f>
        <v>10.147114668700306</v>
      </c>
      <c r="N89" s="17">
        <f>MAX(4,IF(bymonth_sum_precip!N89&gt;50,15-(INT(bymonth_sum_precip!N89/50)-1)*2,15)*(MAX(IF(bymonth_average_ventilation!$R89&gt;bymonth_average_ventilation!N89,1-bymonth_average_ventilation!N89/bymonth_average_ventilation!$R89,1),0.5)))</f>
        <v>10.937661994677528</v>
      </c>
      <c r="O89" s="4" t="s">
        <v>1594</v>
      </c>
      <c r="P89" s="14">
        <v>0</v>
      </c>
      <c r="Q89" s="1">
        <v>4</v>
      </c>
      <c r="R89" s="18">
        <f t="shared" si="10"/>
        <v>127.55061955587585</v>
      </c>
    </row>
    <row r="90" spans="1:18" x14ac:dyDescent="0.25">
      <c r="A90">
        <v>86</v>
      </c>
      <c r="B90" t="s">
        <v>340</v>
      </c>
      <c r="C90" s="17">
        <f>MAX(4,IF(bymonth_sum_precip!C90&gt;50,15-(INT(bymonth_sum_precip!C90/50)-1)*2,15)*(MAX(IF(bymonth_average_ventilation!$R90&gt;bymonth_average_ventilation!C90,1-bymonth_average_ventilation!C90/bymonth_average_ventilation!$R90,1),0.5)))</f>
        <v>9.5355639618179975</v>
      </c>
      <c r="D90" s="17">
        <f>MAX(4,IF(bymonth_sum_precip!D90&gt;50,15-(INT(bymonth_sum_precip!D90/50)-1)*2,15)*(MAX(IF(bymonth_average_ventilation!$R90&gt;bymonth_average_ventilation!D90,1-bymonth_average_ventilation!D90/bymonth_average_ventilation!$R90,1),0.5)))</f>
        <v>7.5</v>
      </c>
      <c r="E90" s="17">
        <f>MAX(4,IF(bymonth_sum_precip!E90&gt;50,15-(INT(bymonth_sum_precip!E90/50)-1)*2,15)*(MAX(IF(bymonth_average_ventilation!$R90&gt;bymonth_average_ventilation!E90,1-bymonth_average_ventilation!E90/bymonth_average_ventilation!$R90,1),0.5)))</f>
        <v>15</v>
      </c>
      <c r="F90" s="17">
        <f>MAX(4,IF(bymonth_sum_precip!F90&gt;50,15-(INT(bymonth_sum_precip!F90/50)-1)*2,15)*(MAX(IF(bymonth_average_ventilation!$R90&gt;bymonth_average_ventilation!F90,1-bymonth_average_ventilation!F90/bymonth_average_ventilation!$R90,1),0.5)))</f>
        <v>15</v>
      </c>
      <c r="G90" s="17">
        <f>MAX(4,IF(bymonth_sum_precip!G90&gt;50,15-(INT(bymonth_sum_precip!G90/50)-1)*2,15)*(MAX(IF(bymonth_average_ventilation!$R90&gt;bymonth_average_ventilation!G90,1-bymonth_average_ventilation!G90/bymonth_average_ventilation!$R90,1),0.5)))</f>
        <v>15</v>
      </c>
      <c r="H90" s="17">
        <f>MAX(4,IF(bymonth_sum_precip!H90&gt;50,15-(INT(bymonth_sum_precip!H90/50)-1)*2,15)*(MAX(IF(bymonth_average_ventilation!$R90&gt;bymonth_average_ventilation!H90,1-bymonth_average_ventilation!H90/bymonth_average_ventilation!$R90,1),0.5)))</f>
        <v>15</v>
      </c>
      <c r="I90" s="17">
        <f>MAX(4,IF(bymonth_sum_precip!I90&gt;50,15-(INT(bymonth_sum_precip!I90/50)-1)*2,15)*(MAX(IF(bymonth_average_ventilation!$R90&gt;bymonth_average_ventilation!I90,1-bymonth_average_ventilation!I90/bymonth_average_ventilation!$R90,1),0.5)))</f>
        <v>5</v>
      </c>
      <c r="J90" s="17">
        <f>MAX(4,IF(bymonth_sum_precip!J90&gt;50,15-(INT(bymonth_sum_precip!J90/50)-1)*2,15)*(MAX(IF(bymonth_average_ventilation!$R90&gt;bymonth_average_ventilation!J90,1-bymonth_average_ventilation!J90/bymonth_average_ventilation!$R90,1),0.5)))</f>
        <v>7.5</v>
      </c>
      <c r="K90" s="17">
        <f>MAX(4,IF(bymonth_sum_precip!K90&gt;50,15-(INT(bymonth_sum_precip!K90/50)-1)*2,15)*(MAX(IF(bymonth_average_ventilation!$R90&gt;bymonth_average_ventilation!K90,1-bymonth_average_ventilation!K90/bymonth_average_ventilation!$R90,1),0.5)))</f>
        <v>7.5</v>
      </c>
      <c r="L90" s="17">
        <f>MAX(4,IF(bymonth_sum_precip!L90&gt;50,15-(INT(bymonth_sum_precip!L90/50)-1)*2,15)*(MAX(IF(bymonth_average_ventilation!$R90&gt;bymonth_average_ventilation!L90,1-bymonth_average_ventilation!L90/bymonth_average_ventilation!$R90,1),0.5)))</f>
        <v>8.0124473163705279</v>
      </c>
      <c r="M90" s="17">
        <f>MAX(4,IF(bymonth_sum_precip!M90&gt;50,15-(INT(bymonth_sum_precip!M90/50)-1)*2,15)*(MAX(IF(bymonth_average_ventilation!$R90&gt;bymonth_average_ventilation!M90,1-bymonth_average_ventilation!M90/bymonth_average_ventilation!$R90,1),0.5)))</f>
        <v>9.838046548836461</v>
      </c>
      <c r="N90" s="17">
        <f>MAX(4,IF(bymonth_sum_precip!N90&gt;50,15-(INT(bymonth_sum_precip!N90/50)-1)*2,15)*(MAX(IF(bymonth_average_ventilation!$R90&gt;bymonth_average_ventilation!N90,1-bymonth_average_ventilation!N90/bymonth_average_ventilation!$R90,1),0.5)))</f>
        <v>10.56522049084556</v>
      </c>
      <c r="O90" s="4" t="s">
        <v>1594</v>
      </c>
      <c r="P90" s="14">
        <v>0</v>
      </c>
      <c r="Q90" s="1">
        <v>4</v>
      </c>
      <c r="R90" s="18">
        <f t="shared" si="10"/>
        <v>125.45127831787055</v>
      </c>
    </row>
    <row r="91" spans="1:18" x14ac:dyDescent="0.25">
      <c r="A91">
        <v>87</v>
      </c>
      <c r="B91" t="s">
        <v>101</v>
      </c>
      <c r="C91" s="17">
        <f>MAX(4,IF(bymonth_sum_precip!C91&gt;50,15-(INT(bymonth_sum_precip!C91/50)-1)*2,15)*(MAX(IF(bymonth_average_ventilation!$R91&gt;bymonth_average_ventilation!C91,1-bymonth_average_ventilation!C91/bymonth_average_ventilation!$R91,1),0.5)))</f>
        <v>9.0541944356027706</v>
      </c>
      <c r="D91" s="17">
        <f>MAX(4,IF(bymonth_sum_precip!D91&gt;50,15-(INT(bymonth_sum_precip!D91/50)-1)*2,15)*(MAX(IF(bymonth_average_ventilation!$R91&gt;bymonth_average_ventilation!D91,1-bymonth_average_ventilation!D91/bymonth_average_ventilation!$R91,1),0.5)))</f>
        <v>7.6127408754760495</v>
      </c>
      <c r="E91" s="17">
        <f>MAX(4,IF(bymonth_sum_precip!E91&gt;50,15-(INT(bymonth_sum_precip!E91/50)-1)*2,15)*(MAX(IF(bymonth_average_ventilation!$R91&gt;bymonth_average_ventilation!E91,1-bymonth_average_ventilation!E91/bymonth_average_ventilation!$R91,1),0.5)))</f>
        <v>15</v>
      </c>
      <c r="F91" s="17">
        <f>MAX(4,IF(bymonth_sum_precip!F91&gt;50,15-(INT(bymonth_sum_precip!F91/50)-1)*2,15)*(MAX(IF(bymonth_average_ventilation!$R91&gt;bymonth_average_ventilation!F91,1-bymonth_average_ventilation!F91/bymonth_average_ventilation!$R91,1),0.5)))</f>
        <v>15</v>
      </c>
      <c r="G91" s="17">
        <f>MAX(4,IF(bymonth_sum_precip!G91&gt;50,15-(INT(bymonth_sum_precip!G91/50)-1)*2,15)*(MAX(IF(bymonth_average_ventilation!$R91&gt;bymonth_average_ventilation!G91,1-bymonth_average_ventilation!G91/bymonth_average_ventilation!$R91,1),0.5)))</f>
        <v>15</v>
      </c>
      <c r="H91" s="17">
        <f>MAX(4,IF(bymonth_sum_precip!H91&gt;50,15-(INT(bymonth_sum_precip!H91/50)-1)*2,15)*(MAX(IF(bymonth_average_ventilation!$R91&gt;bymonth_average_ventilation!H91,1-bymonth_average_ventilation!H91/bymonth_average_ventilation!$R91,1),0.5)))</f>
        <v>15</v>
      </c>
      <c r="I91" s="17">
        <f>MAX(4,IF(bymonth_sum_precip!I91&gt;50,15-(INT(bymonth_sum_precip!I91/50)-1)*2,15)*(MAX(IF(bymonth_average_ventilation!$R91&gt;bymonth_average_ventilation!I91,1-bymonth_average_ventilation!I91/bymonth_average_ventilation!$R91,1),0.5)))</f>
        <v>13</v>
      </c>
      <c r="J91" s="17">
        <f>MAX(4,IF(bymonth_sum_precip!J91&gt;50,15-(INT(bymonth_sum_precip!J91/50)-1)*2,15)*(MAX(IF(bymonth_average_ventilation!$R91&gt;bymonth_average_ventilation!J91,1-bymonth_average_ventilation!J91/bymonth_average_ventilation!$R91,1),0.5)))</f>
        <v>6.5</v>
      </c>
      <c r="K91" s="17">
        <f>MAX(4,IF(bymonth_sum_precip!K91&gt;50,15-(INT(bymonth_sum_precip!K91/50)-1)*2,15)*(MAX(IF(bymonth_average_ventilation!$R91&gt;bymonth_average_ventilation!K91,1-bymonth_average_ventilation!K91/bymonth_average_ventilation!$R91,1),0.5)))</f>
        <v>6.5</v>
      </c>
      <c r="L91" s="17">
        <f>MAX(4,IF(bymonth_sum_precip!L91&gt;50,15-(INT(bymonth_sum_precip!L91/50)-1)*2,15)*(MAX(IF(bymonth_average_ventilation!$R91&gt;bymonth_average_ventilation!L91,1-bymonth_average_ventilation!L91/bymonth_average_ventilation!$R91,1),0.5)))</f>
        <v>8.585563636445718</v>
      </c>
      <c r="M91" s="17">
        <f>MAX(4,IF(bymonth_sum_precip!M91&gt;50,15-(INT(bymonth_sum_precip!M91/50)-1)*2,15)*(MAX(IF(bymonth_average_ventilation!$R91&gt;bymonth_average_ventilation!M91,1-bymonth_average_ventilation!M91/bymonth_average_ventilation!$R91,1),0.5)))</f>
        <v>10.200705912195108</v>
      </c>
      <c r="N91" s="17">
        <f>MAX(4,IF(bymonth_sum_precip!N91&gt;50,15-(INT(bymonth_sum_precip!N91/50)-1)*2,15)*(MAX(IF(bymonth_average_ventilation!$R91&gt;bymonth_average_ventilation!N91,1-bymonth_average_ventilation!N91/bymonth_average_ventilation!$R91,1),0.5)))</f>
        <v>10.949191013993552</v>
      </c>
      <c r="O91" s="4" t="s">
        <v>1594</v>
      </c>
      <c r="P91" s="14">
        <v>0</v>
      </c>
      <c r="Q91" s="1">
        <v>4</v>
      </c>
      <c r="R91" s="18">
        <f t="shared" si="10"/>
        <v>132.40239587371317</v>
      </c>
    </row>
    <row r="92" spans="1:18" x14ac:dyDescent="0.25">
      <c r="A92">
        <v>88</v>
      </c>
      <c r="B92" t="s">
        <v>341</v>
      </c>
      <c r="C92" s="17">
        <f>MAX(4,IF(bymonth_sum_precip!C92&gt;50,15-(INT(bymonth_sum_precip!C92/50)-1)*2,15)*(MAX(IF(bymonth_average_ventilation!$R92&gt;bymonth_average_ventilation!C92,1-bymonth_average_ventilation!C92/bymonth_average_ventilation!$R92,1),0.5)))</f>
        <v>7.8277498393920268</v>
      </c>
      <c r="D92" s="17">
        <f>MAX(4,IF(bymonth_sum_precip!D92&gt;50,15-(INT(bymonth_sum_precip!D92/50)-1)*2,15)*(MAX(IF(bymonth_average_ventilation!$R92&gt;bymonth_average_ventilation!D92,1-bymonth_average_ventilation!D92/bymonth_average_ventilation!$R92,1),0.5)))</f>
        <v>7.5</v>
      </c>
      <c r="E92" s="17">
        <f>MAX(4,IF(bymonth_sum_precip!E92&gt;50,15-(INT(bymonth_sum_precip!E92/50)-1)*2,15)*(MAX(IF(bymonth_average_ventilation!$R92&gt;bymonth_average_ventilation!E92,1-bymonth_average_ventilation!E92/bymonth_average_ventilation!$R92,1),0.5)))</f>
        <v>15</v>
      </c>
      <c r="F92" s="17">
        <f>MAX(4,IF(bymonth_sum_precip!F92&gt;50,15-(INT(bymonth_sum_precip!F92/50)-1)*2,15)*(MAX(IF(bymonth_average_ventilation!$R92&gt;bymonth_average_ventilation!F92,1-bymonth_average_ventilation!F92/bymonth_average_ventilation!$R92,1),0.5)))</f>
        <v>15</v>
      </c>
      <c r="G92" s="17">
        <f>MAX(4,IF(bymonth_sum_precip!G92&gt;50,15-(INT(bymonth_sum_precip!G92/50)-1)*2,15)*(MAX(IF(bymonth_average_ventilation!$R92&gt;bymonth_average_ventilation!G92,1-bymonth_average_ventilation!G92/bymonth_average_ventilation!$R92,1),0.5)))</f>
        <v>15</v>
      </c>
      <c r="H92" s="17">
        <f>MAX(4,IF(bymonth_sum_precip!H92&gt;50,15-(INT(bymonth_sum_precip!H92/50)-1)*2,15)*(MAX(IF(bymonth_average_ventilation!$R92&gt;bymonth_average_ventilation!H92,1-bymonth_average_ventilation!H92/bymonth_average_ventilation!$R92,1),0.5)))</f>
        <v>15</v>
      </c>
      <c r="I92" s="17">
        <f>MAX(4,IF(bymonth_sum_precip!I92&gt;50,15-(INT(bymonth_sum_precip!I92/50)-1)*2,15)*(MAX(IF(bymonth_average_ventilation!$R92&gt;bymonth_average_ventilation!I92,1-bymonth_average_ventilation!I92/bymonth_average_ventilation!$R92,1),0.5)))</f>
        <v>9</v>
      </c>
      <c r="J92" s="17">
        <f>MAX(4,IF(bymonth_sum_precip!J92&gt;50,15-(INT(bymonth_sum_precip!J92/50)-1)*2,15)*(MAX(IF(bymonth_average_ventilation!$R92&gt;bymonth_average_ventilation!J92,1-bymonth_average_ventilation!J92/bymonth_average_ventilation!$R92,1),0.5)))</f>
        <v>6.5</v>
      </c>
      <c r="K92" s="17">
        <f>MAX(4,IF(bymonth_sum_precip!K92&gt;50,15-(INT(bymonth_sum_precip!K92/50)-1)*2,15)*(MAX(IF(bymonth_average_ventilation!$R92&gt;bymonth_average_ventilation!K92,1-bymonth_average_ventilation!K92/bymonth_average_ventilation!$R92,1),0.5)))</f>
        <v>7.5</v>
      </c>
      <c r="L92" s="17">
        <f>MAX(4,IF(bymonth_sum_precip!L92&gt;50,15-(INT(bymonth_sum_precip!L92/50)-1)*2,15)*(MAX(IF(bymonth_average_ventilation!$R92&gt;bymonth_average_ventilation!L92,1-bymonth_average_ventilation!L92/bymonth_average_ventilation!$R92,1),0.5)))</f>
        <v>8.9360723944880966</v>
      </c>
      <c r="M92" s="17">
        <f>MAX(4,IF(bymonth_sum_precip!M92&gt;50,15-(INT(bymonth_sum_precip!M92/50)-1)*2,15)*(MAX(IF(bymonth_average_ventilation!$R92&gt;bymonth_average_ventilation!M92,1-bymonth_average_ventilation!M92/bymonth_average_ventilation!$R92,1),0.5)))</f>
        <v>9.1118983381778094</v>
      </c>
      <c r="N92" s="17">
        <f>MAX(4,IF(bymonth_sum_precip!N92&gt;50,15-(INT(bymonth_sum_precip!N92/50)-1)*2,15)*(MAX(IF(bymonth_average_ventilation!$R92&gt;bymonth_average_ventilation!N92,1-bymonth_average_ventilation!N92/bymonth_average_ventilation!$R92,1),0.5)))</f>
        <v>10.49349501504614</v>
      </c>
      <c r="O92" s="4" t="s">
        <v>1594</v>
      </c>
      <c r="P92" s="14">
        <v>0</v>
      </c>
      <c r="Q92" s="1">
        <v>4</v>
      </c>
      <c r="R92" s="18">
        <f t="shared" si="10"/>
        <v>126.86921558710407</v>
      </c>
    </row>
    <row r="93" spans="1:18" x14ac:dyDescent="0.25">
      <c r="A93">
        <v>89</v>
      </c>
      <c r="B93" t="s">
        <v>342</v>
      </c>
      <c r="C93" s="17">
        <f>MAX(4,IF(bymonth_sum_precip!C93&gt;50,15-(INT(bymonth_sum_precip!C93/50)-1)*2,15)*(MAX(IF(bymonth_average_ventilation!$R93&gt;bymonth_average_ventilation!C93,1-bymonth_average_ventilation!C93/bymonth_average_ventilation!$R93,1),0.5)))</f>
        <v>9.4774904549787813</v>
      </c>
      <c r="D93" s="17">
        <f>MAX(4,IF(bymonth_sum_precip!D93&gt;50,15-(INT(bymonth_sum_precip!D93/50)-1)*2,15)*(MAX(IF(bymonth_average_ventilation!$R93&gt;bymonth_average_ventilation!D93,1-bymonth_average_ventilation!D93/bymonth_average_ventilation!$R93,1),0.5)))</f>
        <v>7.5</v>
      </c>
      <c r="E93" s="17">
        <f>MAX(4,IF(bymonth_sum_precip!E93&gt;50,15-(INT(bymonth_sum_precip!E93/50)-1)*2,15)*(MAX(IF(bymonth_average_ventilation!$R93&gt;bymonth_average_ventilation!E93,1-bymonth_average_ventilation!E93/bymonth_average_ventilation!$R93,1),0.5)))</f>
        <v>15</v>
      </c>
      <c r="F93" s="17">
        <f>MAX(4,IF(bymonth_sum_precip!F93&gt;50,15-(INT(bymonth_sum_precip!F93/50)-1)*2,15)*(MAX(IF(bymonth_average_ventilation!$R93&gt;bymonth_average_ventilation!F93,1-bymonth_average_ventilation!F93/bymonth_average_ventilation!$R93,1),0.5)))</f>
        <v>15</v>
      </c>
      <c r="G93" s="17">
        <f>MAX(4,IF(bymonth_sum_precip!G93&gt;50,15-(INT(bymonth_sum_precip!G93/50)-1)*2,15)*(MAX(IF(bymonth_average_ventilation!$R93&gt;bymonth_average_ventilation!G93,1-bymonth_average_ventilation!G93/bymonth_average_ventilation!$R93,1),0.5)))</f>
        <v>15</v>
      </c>
      <c r="H93" s="17">
        <f>MAX(4,IF(bymonth_sum_precip!H93&gt;50,15-(INT(bymonth_sum_precip!H93/50)-1)*2,15)*(MAX(IF(bymonth_average_ventilation!$R93&gt;bymonth_average_ventilation!H93,1-bymonth_average_ventilation!H93/bymonth_average_ventilation!$R93,1),0.5)))</f>
        <v>15</v>
      </c>
      <c r="I93" s="17">
        <f>MAX(4,IF(bymonth_sum_precip!I93&gt;50,15-(INT(bymonth_sum_precip!I93/50)-1)*2,15)*(MAX(IF(bymonth_average_ventilation!$R93&gt;bymonth_average_ventilation!I93,1-bymonth_average_ventilation!I93/bymonth_average_ventilation!$R93,1),0.5)))</f>
        <v>13</v>
      </c>
      <c r="J93" s="17">
        <f>MAX(4,IF(bymonth_sum_precip!J93&gt;50,15-(INT(bymonth_sum_precip!J93/50)-1)*2,15)*(MAX(IF(bymonth_average_ventilation!$R93&gt;bymonth_average_ventilation!J93,1-bymonth_average_ventilation!J93/bymonth_average_ventilation!$R93,1),0.5)))</f>
        <v>5.5</v>
      </c>
      <c r="K93" s="17">
        <f>MAX(4,IF(bymonth_sum_precip!K93&gt;50,15-(INT(bymonth_sum_precip!K93/50)-1)*2,15)*(MAX(IF(bymonth_average_ventilation!$R93&gt;bymonth_average_ventilation!K93,1-bymonth_average_ventilation!K93/bymonth_average_ventilation!$R93,1),0.5)))</f>
        <v>6.5</v>
      </c>
      <c r="L93" s="17">
        <f>MAX(4,IF(bymonth_sum_precip!L93&gt;50,15-(INT(bymonth_sum_precip!L93/50)-1)*2,15)*(MAX(IF(bymonth_average_ventilation!$R93&gt;bymonth_average_ventilation!L93,1-bymonth_average_ventilation!L93/bymonth_average_ventilation!$R93,1),0.5)))</f>
        <v>8.0870991797486305</v>
      </c>
      <c r="M93" s="17">
        <f>MAX(4,IF(bymonth_sum_precip!M93&gt;50,15-(INT(bymonth_sum_precip!M93/50)-1)*2,15)*(MAX(IF(bymonth_average_ventilation!$R93&gt;bymonth_average_ventilation!M93,1-bymonth_average_ventilation!M93/bymonth_average_ventilation!$R93,1),0.5)))</f>
        <v>10.265838234109353</v>
      </c>
      <c r="N93" s="17">
        <f>MAX(4,IF(bymonth_sum_precip!N93&gt;50,15-(INT(bymonth_sum_precip!N93/50)-1)*2,15)*(MAX(IF(bymonth_average_ventilation!$R93&gt;bymonth_average_ventilation!N93,1-bymonth_average_ventilation!N93/bymonth_average_ventilation!$R93,1),0.5)))</f>
        <v>10.823955811645291</v>
      </c>
      <c r="O93" s="4" t="s">
        <v>1594</v>
      </c>
      <c r="P93" s="14">
        <v>0</v>
      </c>
      <c r="Q93" s="1">
        <v>4</v>
      </c>
      <c r="R93" s="18">
        <f t="shared" si="10"/>
        <v>131.15438368048206</v>
      </c>
    </row>
    <row r="94" spans="1:18" x14ac:dyDescent="0.25">
      <c r="A94">
        <v>90</v>
      </c>
      <c r="B94" t="s">
        <v>343</v>
      </c>
      <c r="C94" s="17">
        <f>MAX(4,IF(bymonth_sum_precip!C94&gt;50,15-(INT(bymonth_sum_precip!C94/50)-1)*2,15)*(MAX(IF(bymonth_average_ventilation!$R94&gt;bymonth_average_ventilation!C94,1-bymonth_average_ventilation!C94/bymonth_average_ventilation!$R94,1),0.5)))</f>
        <v>9.3535897914769528</v>
      </c>
      <c r="D94" s="17">
        <f>MAX(4,IF(bymonth_sum_precip!D94&gt;50,15-(INT(bymonth_sum_precip!D94/50)-1)*2,15)*(MAX(IF(bymonth_average_ventilation!$R94&gt;bymonth_average_ventilation!D94,1-bymonth_average_ventilation!D94/bymonth_average_ventilation!$R94,1),0.5)))</f>
        <v>8.1038634479910225</v>
      </c>
      <c r="E94" s="17">
        <f>MAX(4,IF(bymonth_sum_precip!E94&gt;50,15-(INT(bymonth_sum_precip!E94/50)-1)*2,15)*(MAX(IF(bymonth_average_ventilation!$R94&gt;bymonth_average_ventilation!E94,1-bymonth_average_ventilation!E94/bymonth_average_ventilation!$R94,1),0.5)))</f>
        <v>15</v>
      </c>
      <c r="F94" s="17">
        <f>MAX(4,IF(bymonth_sum_precip!F94&gt;50,15-(INT(bymonth_sum_precip!F94/50)-1)*2,15)*(MAX(IF(bymonth_average_ventilation!$R94&gt;bymonth_average_ventilation!F94,1-bymonth_average_ventilation!F94/bymonth_average_ventilation!$R94,1),0.5)))</f>
        <v>15</v>
      </c>
      <c r="G94" s="17">
        <f>MAX(4,IF(bymonth_sum_precip!G94&gt;50,15-(INT(bymonth_sum_precip!G94/50)-1)*2,15)*(MAX(IF(bymonth_average_ventilation!$R94&gt;bymonth_average_ventilation!G94,1-bymonth_average_ventilation!G94/bymonth_average_ventilation!$R94,1),0.5)))</f>
        <v>15</v>
      </c>
      <c r="H94" s="17">
        <f>MAX(4,IF(bymonth_sum_precip!H94&gt;50,15-(INT(bymonth_sum_precip!H94/50)-1)*2,15)*(MAX(IF(bymonth_average_ventilation!$R94&gt;bymonth_average_ventilation!H94,1-bymonth_average_ventilation!H94/bymonth_average_ventilation!$R94,1),0.5)))</f>
        <v>15</v>
      </c>
      <c r="I94" s="17">
        <f>MAX(4,IF(bymonth_sum_precip!I94&gt;50,15-(INT(bymonth_sum_precip!I94/50)-1)*2,15)*(MAX(IF(bymonth_average_ventilation!$R94&gt;bymonth_average_ventilation!I94,1-bymonth_average_ventilation!I94/bymonth_average_ventilation!$R94,1),0.5)))</f>
        <v>11</v>
      </c>
      <c r="J94" s="17">
        <f>MAX(4,IF(bymonth_sum_precip!J94&gt;50,15-(INT(bymonth_sum_precip!J94/50)-1)*2,15)*(MAX(IF(bymonth_average_ventilation!$R94&gt;bymonth_average_ventilation!J94,1-bymonth_average_ventilation!J94/bymonth_average_ventilation!$R94,1),0.5)))</f>
        <v>4</v>
      </c>
      <c r="K94" s="17">
        <f>MAX(4,IF(bymonth_sum_precip!K94&gt;50,15-(INT(bymonth_sum_precip!K94/50)-1)*2,15)*(MAX(IF(bymonth_average_ventilation!$R94&gt;bymonth_average_ventilation!K94,1-bymonth_average_ventilation!K94/bymonth_average_ventilation!$R94,1),0.5)))</f>
        <v>5.5</v>
      </c>
      <c r="L94" s="17">
        <f>MAX(4,IF(bymonth_sum_precip!L94&gt;50,15-(INT(bymonth_sum_precip!L94/50)-1)*2,15)*(MAX(IF(bymonth_average_ventilation!$R94&gt;bymonth_average_ventilation!L94,1-bymonth_average_ventilation!L94/bymonth_average_ventilation!$R94,1),0.5)))</f>
        <v>7.8234608812933075</v>
      </c>
      <c r="M94" s="17">
        <f>MAX(4,IF(bymonth_sum_precip!M94&gt;50,15-(INT(bymonth_sum_precip!M94/50)-1)*2,15)*(MAX(IF(bymonth_average_ventilation!$R94&gt;bymonth_average_ventilation!M94,1-bymonth_average_ventilation!M94/bymonth_average_ventilation!$R94,1),0.5)))</f>
        <v>9.4823589359965474</v>
      </c>
      <c r="N94" s="17">
        <f>MAX(4,IF(bymonth_sum_precip!N94&gt;50,15-(INT(bymonth_sum_precip!N94/50)-1)*2,15)*(MAX(IF(bymonth_average_ventilation!$R94&gt;bymonth_average_ventilation!N94,1-bymonth_average_ventilation!N94/bymonth_average_ventilation!$R94,1),0.5)))</f>
        <v>10.318664704742185</v>
      </c>
      <c r="O94" s="4" t="s">
        <v>1594</v>
      </c>
      <c r="P94" s="14">
        <v>0</v>
      </c>
      <c r="Q94" s="1">
        <v>4</v>
      </c>
      <c r="R94" s="18">
        <f t="shared" si="10"/>
        <v>125.58193776150001</v>
      </c>
    </row>
    <row r="95" spans="1:18" x14ac:dyDescent="0.25">
      <c r="A95">
        <v>91</v>
      </c>
      <c r="B95" t="s">
        <v>344</v>
      </c>
      <c r="C95" s="17">
        <f>MAX(4,IF(bymonth_sum_precip!C95&gt;50,15-(INT(bymonth_sum_precip!C95/50)-1)*2,15)*(MAX(IF(bymonth_average_ventilation!$R95&gt;bymonth_average_ventilation!C95,1-bymonth_average_ventilation!C95/bymonth_average_ventilation!$R95,1),0.5)))</f>
        <v>8.1301974710370324</v>
      </c>
      <c r="D95" s="17">
        <f>MAX(4,IF(bymonth_sum_precip!D95&gt;50,15-(INT(bymonth_sum_precip!D95/50)-1)*2,15)*(MAX(IF(bymonth_average_ventilation!$R95&gt;bymonth_average_ventilation!D95,1-bymonth_average_ventilation!D95/bymonth_average_ventilation!$R95,1),0.5)))</f>
        <v>7.5</v>
      </c>
      <c r="E95" s="17">
        <f>MAX(4,IF(bymonth_sum_precip!E95&gt;50,15-(INT(bymonth_sum_precip!E95/50)-1)*2,15)*(MAX(IF(bymonth_average_ventilation!$R95&gt;bymonth_average_ventilation!E95,1-bymonth_average_ventilation!E95/bymonth_average_ventilation!$R95,1),0.5)))</f>
        <v>15</v>
      </c>
      <c r="F95" s="17">
        <f>MAX(4,IF(bymonth_sum_precip!F95&gt;50,15-(INT(bymonth_sum_precip!F95/50)-1)*2,15)*(MAX(IF(bymonth_average_ventilation!$R95&gt;bymonth_average_ventilation!F95,1-bymonth_average_ventilation!F95/bymonth_average_ventilation!$R95,1),0.5)))</f>
        <v>15</v>
      </c>
      <c r="G95" s="17">
        <f>MAX(4,IF(bymonth_sum_precip!G95&gt;50,15-(INT(bymonth_sum_precip!G95/50)-1)*2,15)*(MAX(IF(bymonth_average_ventilation!$R95&gt;bymonth_average_ventilation!G95,1-bymonth_average_ventilation!G95/bymonth_average_ventilation!$R95,1),0.5)))</f>
        <v>15</v>
      </c>
      <c r="H95" s="17">
        <f>MAX(4,IF(bymonth_sum_precip!H95&gt;50,15-(INT(bymonth_sum_precip!H95/50)-1)*2,15)*(MAX(IF(bymonth_average_ventilation!$R95&gt;bymonth_average_ventilation!H95,1-bymonth_average_ventilation!H95/bymonth_average_ventilation!$R95,1),0.5)))</f>
        <v>15</v>
      </c>
      <c r="I95" s="17">
        <f>MAX(4,IF(bymonth_sum_precip!I95&gt;50,15-(INT(bymonth_sum_precip!I95/50)-1)*2,15)*(MAX(IF(bymonth_average_ventilation!$R95&gt;bymonth_average_ventilation!I95,1-bymonth_average_ventilation!I95/bymonth_average_ventilation!$R95,1),0.5)))</f>
        <v>4</v>
      </c>
      <c r="J95" s="17">
        <f>MAX(4,IF(bymonth_sum_precip!J95&gt;50,15-(INT(bymonth_sum_precip!J95/50)-1)*2,15)*(MAX(IF(bymonth_average_ventilation!$R95&gt;bymonth_average_ventilation!J95,1-bymonth_average_ventilation!J95/bymonth_average_ventilation!$R95,1),0.5)))</f>
        <v>4.5</v>
      </c>
      <c r="K95" s="17">
        <f>MAX(4,IF(bymonth_sum_precip!K95&gt;50,15-(INT(bymonth_sum_precip!K95/50)-1)*2,15)*(MAX(IF(bymonth_average_ventilation!$R95&gt;bymonth_average_ventilation!K95,1-bymonth_average_ventilation!K95/bymonth_average_ventilation!$R95,1),0.5)))</f>
        <v>5.661256067611256</v>
      </c>
      <c r="L95" s="17">
        <f>MAX(4,IF(bymonth_sum_precip!L95&gt;50,15-(INT(bymonth_sum_precip!L95/50)-1)*2,15)*(MAX(IF(bymonth_average_ventilation!$R95&gt;bymonth_average_ventilation!L95,1-bymonth_average_ventilation!L95/bymonth_average_ventilation!$R95,1),0.5)))</f>
        <v>7.5</v>
      </c>
      <c r="M95" s="17">
        <f>MAX(4,IF(bymonth_sum_precip!M95&gt;50,15-(INT(bymonth_sum_precip!M95/50)-1)*2,15)*(MAX(IF(bymonth_average_ventilation!$R95&gt;bymonth_average_ventilation!M95,1-bymonth_average_ventilation!M95/bymonth_average_ventilation!$R95,1),0.5)))</f>
        <v>7.7094698841109794</v>
      </c>
      <c r="N95" s="17">
        <f>MAX(4,IF(bymonth_sum_precip!N95&gt;50,15-(INT(bymonth_sum_precip!N95/50)-1)*2,15)*(MAX(IF(bymonth_average_ventilation!$R95&gt;bymonth_average_ventilation!N95,1-bymonth_average_ventilation!N95/bymonth_average_ventilation!$R95,1),0.5)))</f>
        <v>9.6225401878143266</v>
      </c>
      <c r="O95" s="4" t="s">
        <v>1595</v>
      </c>
      <c r="P95" s="14">
        <v>0</v>
      </c>
      <c r="Q95" s="1">
        <v>6</v>
      </c>
      <c r="R95" s="18">
        <f t="shared" si="10"/>
        <v>114.62346361057359</v>
      </c>
    </row>
    <row r="96" spans="1:18" x14ac:dyDescent="0.25">
      <c r="A96">
        <v>92</v>
      </c>
      <c r="B96" t="s">
        <v>345</v>
      </c>
      <c r="C96" s="17">
        <f>MAX(4,IF(bymonth_sum_precip!C96&gt;50,15-(INT(bymonth_sum_precip!C96/50)-1)*2,15)*(MAX(IF(bymonth_average_ventilation!$R96&gt;bymonth_average_ventilation!C96,1-bymonth_average_ventilation!C96/bymonth_average_ventilation!$R96,1),0.5)))</f>
        <v>7.9838302622442594</v>
      </c>
      <c r="D96" s="17">
        <f>MAX(4,IF(bymonth_sum_precip!D96&gt;50,15-(INT(bymonth_sum_precip!D96/50)-1)*2,15)*(MAX(IF(bymonth_average_ventilation!$R96&gt;bymonth_average_ventilation!D96,1-bymonth_average_ventilation!D96/bymonth_average_ventilation!$R96,1),0.5)))</f>
        <v>7.5</v>
      </c>
      <c r="E96" s="17">
        <f>MAX(4,IF(bymonth_sum_precip!E96&gt;50,15-(INT(bymonth_sum_precip!E96/50)-1)*2,15)*(MAX(IF(bymonth_average_ventilation!$R96&gt;bymonth_average_ventilation!E96,1-bymonth_average_ventilation!E96/bymonth_average_ventilation!$R96,1),0.5)))</f>
        <v>15</v>
      </c>
      <c r="F96" s="17">
        <f>MAX(4,IF(bymonth_sum_precip!F96&gt;50,15-(INT(bymonth_sum_precip!F96/50)-1)*2,15)*(MAX(IF(bymonth_average_ventilation!$R96&gt;bymonth_average_ventilation!F96,1-bymonth_average_ventilation!F96/bymonth_average_ventilation!$R96,1),0.5)))</f>
        <v>15</v>
      </c>
      <c r="G96" s="17">
        <f>MAX(4,IF(bymonth_sum_precip!G96&gt;50,15-(INT(bymonth_sum_precip!G96/50)-1)*2,15)*(MAX(IF(bymonth_average_ventilation!$R96&gt;bymonth_average_ventilation!G96,1-bymonth_average_ventilation!G96/bymonth_average_ventilation!$R96,1),0.5)))</f>
        <v>15</v>
      </c>
      <c r="H96" s="17">
        <f>MAX(4,IF(bymonth_sum_precip!H96&gt;50,15-(INT(bymonth_sum_precip!H96/50)-1)*2,15)*(MAX(IF(bymonth_average_ventilation!$R96&gt;bymonth_average_ventilation!H96,1-bymonth_average_ventilation!H96/bymonth_average_ventilation!$R96,1),0.5)))</f>
        <v>15</v>
      </c>
      <c r="I96" s="17">
        <f>MAX(4,IF(bymonth_sum_precip!I96&gt;50,15-(INT(bymonth_sum_precip!I96/50)-1)*2,15)*(MAX(IF(bymonth_average_ventilation!$R96&gt;bymonth_average_ventilation!I96,1-bymonth_average_ventilation!I96/bymonth_average_ventilation!$R96,1),0.5)))</f>
        <v>4</v>
      </c>
      <c r="J96" s="17">
        <f>MAX(4,IF(bymonth_sum_precip!J96&gt;50,15-(INT(bymonth_sum_precip!J96/50)-1)*2,15)*(MAX(IF(bymonth_average_ventilation!$R96&gt;bymonth_average_ventilation!J96,1-bymonth_average_ventilation!J96/bymonth_average_ventilation!$R96,1),0.5)))</f>
        <v>4.5</v>
      </c>
      <c r="K96" s="17">
        <f>MAX(4,IF(bymonth_sum_precip!K96&gt;50,15-(INT(bymonth_sum_precip!K96/50)-1)*2,15)*(MAX(IF(bymonth_average_ventilation!$R96&gt;bymonth_average_ventilation!K96,1-bymonth_average_ventilation!K96/bymonth_average_ventilation!$R96,1),0.5)))</f>
        <v>7.5</v>
      </c>
      <c r="L96" s="17">
        <f>MAX(4,IF(bymonth_sum_precip!L96&gt;50,15-(INT(bymonth_sum_precip!L96/50)-1)*2,15)*(MAX(IF(bymonth_average_ventilation!$R96&gt;bymonth_average_ventilation!L96,1-bymonth_average_ventilation!L96/bymonth_average_ventilation!$R96,1),0.5)))</f>
        <v>7.8626841285190787</v>
      </c>
      <c r="M96" s="17">
        <f>MAX(4,IF(bymonth_sum_precip!M96&gt;50,15-(INT(bymonth_sum_precip!M96/50)-1)*2,15)*(MAX(IF(bymonth_average_ventilation!$R96&gt;bymonth_average_ventilation!M96,1-bymonth_average_ventilation!M96/bymonth_average_ventilation!$R96,1),0.5)))</f>
        <v>8.2416429776664533</v>
      </c>
      <c r="N96" s="17">
        <f>MAX(4,IF(bymonth_sum_precip!N96&gt;50,15-(INT(bymonth_sum_precip!N96/50)-1)*2,15)*(MAX(IF(bymonth_average_ventilation!$R96&gt;bymonth_average_ventilation!N96,1-bymonth_average_ventilation!N96/bymonth_average_ventilation!$R96,1),0.5)))</f>
        <v>9.9662620736481031</v>
      </c>
      <c r="O96" s="4" t="s">
        <v>1595</v>
      </c>
      <c r="P96" s="14">
        <v>0</v>
      </c>
      <c r="Q96" s="1">
        <v>6</v>
      </c>
      <c r="R96" s="18">
        <f t="shared" si="10"/>
        <v>117.55441944207789</v>
      </c>
    </row>
    <row r="97" spans="1:18" x14ac:dyDescent="0.25">
      <c r="A97">
        <v>93</v>
      </c>
      <c r="B97" t="s">
        <v>346</v>
      </c>
      <c r="C97" s="17">
        <f>MAX(4,IF(bymonth_sum_precip!C97&gt;50,15-(INT(bymonth_sum_precip!C97/50)-1)*2,15)*(MAX(IF(bymonth_average_ventilation!$R97&gt;bymonth_average_ventilation!C97,1-bymonth_average_ventilation!C97/bymonth_average_ventilation!$R97,1),0.5)))</f>
        <v>8.4249501766041597</v>
      </c>
      <c r="D97" s="17">
        <f>MAX(4,IF(bymonth_sum_precip!D97&gt;50,15-(INT(bymonth_sum_precip!D97/50)-1)*2,15)*(MAX(IF(bymonth_average_ventilation!$R97&gt;bymonth_average_ventilation!D97,1-bymonth_average_ventilation!D97/bymonth_average_ventilation!$R97,1),0.5)))</f>
        <v>7.5</v>
      </c>
      <c r="E97" s="17">
        <f>MAX(4,IF(bymonth_sum_precip!E97&gt;50,15-(INT(bymonth_sum_precip!E97/50)-1)*2,15)*(MAX(IF(bymonth_average_ventilation!$R97&gt;bymonth_average_ventilation!E97,1-bymonth_average_ventilation!E97/bymonth_average_ventilation!$R97,1),0.5)))</f>
        <v>15</v>
      </c>
      <c r="F97" s="17">
        <f>MAX(4,IF(bymonth_sum_precip!F97&gt;50,15-(INT(bymonth_sum_precip!F97/50)-1)*2,15)*(MAX(IF(bymonth_average_ventilation!$R97&gt;bymonth_average_ventilation!F97,1-bymonth_average_ventilation!F97/bymonth_average_ventilation!$R97,1),0.5)))</f>
        <v>15</v>
      </c>
      <c r="G97" s="17">
        <f>MAX(4,IF(bymonth_sum_precip!G97&gt;50,15-(INT(bymonth_sum_precip!G97/50)-1)*2,15)*(MAX(IF(bymonth_average_ventilation!$R97&gt;bymonth_average_ventilation!G97,1-bymonth_average_ventilation!G97/bymonth_average_ventilation!$R97,1),0.5)))</f>
        <v>15</v>
      </c>
      <c r="H97" s="17">
        <f>MAX(4,IF(bymonth_sum_precip!H97&gt;50,15-(INT(bymonth_sum_precip!H97/50)-1)*2,15)*(MAX(IF(bymonth_average_ventilation!$R97&gt;bymonth_average_ventilation!H97,1-bymonth_average_ventilation!H97/bymonth_average_ventilation!$R97,1),0.5)))</f>
        <v>15</v>
      </c>
      <c r="I97" s="17">
        <f>MAX(4,IF(bymonth_sum_precip!I97&gt;50,15-(INT(bymonth_sum_precip!I97/50)-1)*2,15)*(MAX(IF(bymonth_average_ventilation!$R97&gt;bymonth_average_ventilation!I97,1-bymonth_average_ventilation!I97/bymonth_average_ventilation!$R97,1),0.5)))</f>
        <v>4</v>
      </c>
      <c r="J97" s="17">
        <f>MAX(4,IF(bymonth_sum_precip!J97&gt;50,15-(INT(bymonth_sum_precip!J97/50)-1)*2,15)*(MAX(IF(bymonth_average_ventilation!$R97&gt;bymonth_average_ventilation!J97,1-bymonth_average_ventilation!J97/bymonth_average_ventilation!$R97,1),0.5)))</f>
        <v>4.5</v>
      </c>
      <c r="K97" s="17">
        <f>MAX(4,IF(bymonth_sum_precip!K97&gt;50,15-(INT(bymonth_sum_precip!K97/50)-1)*2,15)*(MAX(IF(bymonth_average_ventilation!$R97&gt;bymonth_average_ventilation!K97,1-bymonth_average_ventilation!K97/bymonth_average_ventilation!$R97,1),0.5)))</f>
        <v>5.823264017830982</v>
      </c>
      <c r="L97" s="17">
        <f>MAX(4,IF(bymonth_sum_precip!L97&gt;50,15-(INT(bymonth_sum_precip!L97/50)-1)*2,15)*(MAX(IF(bymonth_average_ventilation!$R97&gt;bymonth_average_ventilation!L97,1-bymonth_average_ventilation!L97/bymonth_average_ventilation!$R97,1),0.5)))</f>
        <v>7.5</v>
      </c>
      <c r="M97" s="17">
        <f>MAX(4,IF(bymonth_sum_precip!M97&gt;50,15-(INT(bymonth_sum_precip!M97/50)-1)*2,15)*(MAX(IF(bymonth_average_ventilation!$R97&gt;bymonth_average_ventilation!M97,1-bymonth_average_ventilation!M97/bymonth_average_ventilation!$R97,1),0.5)))</f>
        <v>8.0054472965924965</v>
      </c>
      <c r="N97" s="17">
        <f>MAX(4,IF(bymonth_sum_precip!N97&gt;50,15-(INT(bymonth_sum_precip!N97/50)-1)*2,15)*(MAX(IF(bymonth_average_ventilation!$R97&gt;bymonth_average_ventilation!N97,1-bymonth_average_ventilation!N97/bymonth_average_ventilation!$R97,1),0.5)))</f>
        <v>9.735663040664928</v>
      </c>
      <c r="O97" s="4" t="s">
        <v>1595</v>
      </c>
      <c r="P97" s="14">
        <v>0</v>
      </c>
      <c r="Q97" s="1">
        <v>6</v>
      </c>
      <c r="R97" s="18">
        <f t="shared" si="10"/>
        <v>115.48932453169256</v>
      </c>
    </row>
    <row r="98" spans="1:18" x14ac:dyDescent="0.25">
      <c r="A98">
        <v>94</v>
      </c>
      <c r="B98" t="s">
        <v>92</v>
      </c>
      <c r="C98" s="17">
        <f>MAX(4,IF(bymonth_sum_precip!C98&gt;50,15-(INT(bymonth_sum_precip!C98/50)-1)*2,15)*(MAX(IF(bymonth_average_ventilation!$R98&gt;bymonth_average_ventilation!C98,1-bymonth_average_ventilation!C98/bymonth_average_ventilation!$R98,1),0.5)))</f>
        <v>7.5</v>
      </c>
      <c r="D98" s="17">
        <f>MAX(4,IF(bymonth_sum_precip!D98&gt;50,15-(INT(bymonth_sum_precip!D98/50)-1)*2,15)*(MAX(IF(bymonth_average_ventilation!$R98&gt;bymonth_average_ventilation!D98,1-bymonth_average_ventilation!D98/bymonth_average_ventilation!$R98,1),0.5)))</f>
        <v>7.5</v>
      </c>
      <c r="E98" s="17">
        <f>MAX(4,IF(bymonth_sum_precip!E98&gt;50,15-(INT(bymonth_sum_precip!E98/50)-1)*2,15)*(MAX(IF(bymonth_average_ventilation!$R98&gt;bymonth_average_ventilation!E98,1-bymonth_average_ventilation!E98/bymonth_average_ventilation!$R98,1),0.5)))</f>
        <v>15</v>
      </c>
      <c r="F98" s="17">
        <f>MAX(4,IF(bymonth_sum_precip!F98&gt;50,15-(INT(bymonth_sum_precip!F98/50)-1)*2,15)*(MAX(IF(bymonth_average_ventilation!$R98&gt;bymonth_average_ventilation!F98,1-bymonth_average_ventilation!F98/bymonth_average_ventilation!$R98,1),0.5)))</f>
        <v>15</v>
      </c>
      <c r="G98" s="17">
        <f>MAX(4,IF(bymonth_sum_precip!G98&gt;50,15-(INT(bymonth_sum_precip!G98/50)-1)*2,15)*(MAX(IF(bymonth_average_ventilation!$R98&gt;bymonth_average_ventilation!G98,1-bymonth_average_ventilation!G98/bymonth_average_ventilation!$R98,1),0.5)))</f>
        <v>15</v>
      </c>
      <c r="H98" s="17">
        <f>MAX(4,IF(bymonth_sum_precip!H98&gt;50,15-(INT(bymonth_sum_precip!H98/50)-1)*2,15)*(MAX(IF(bymonth_average_ventilation!$R98&gt;bymonth_average_ventilation!H98,1-bymonth_average_ventilation!H98/bymonth_average_ventilation!$R98,1),0.5)))</f>
        <v>11</v>
      </c>
      <c r="I98" s="17">
        <f>MAX(4,IF(bymonth_sum_precip!I98&gt;50,15-(INT(bymonth_sum_precip!I98/50)-1)*2,15)*(MAX(IF(bymonth_average_ventilation!$R98&gt;bymonth_average_ventilation!I98,1-bymonth_average_ventilation!I98/bymonth_average_ventilation!$R98,1),0.5)))</f>
        <v>5</v>
      </c>
      <c r="J98" s="17">
        <f>MAX(4,IF(bymonth_sum_precip!J98&gt;50,15-(INT(bymonth_sum_precip!J98/50)-1)*2,15)*(MAX(IF(bymonth_average_ventilation!$R98&gt;bymonth_average_ventilation!J98,1-bymonth_average_ventilation!J98/bymonth_average_ventilation!$R98,1),0.5)))</f>
        <v>4</v>
      </c>
      <c r="K98" s="17">
        <f>MAX(4,IF(bymonth_sum_precip!K98&gt;50,15-(INT(bymonth_sum_precip!K98/50)-1)*2,15)*(MAX(IF(bymonth_average_ventilation!$R98&gt;bymonth_average_ventilation!K98,1-bymonth_average_ventilation!K98/bymonth_average_ventilation!$R98,1),0.5)))</f>
        <v>5.5</v>
      </c>
      <c r="L98" s="17">
        <f>MAX(4,IF(bymonth_sum_precip!L98&gt;50,15-(INT(bymonth_sum_precip!L98/50)-1)*2,15)*(MAX(IF(bymonth_average_ventilation!$R98&gt;bymonth_average_ventilation!L98,1-bymonth_average_ventilation!L98/bymonth_average_ventilation!$R98,1),0.5)))</f>
        <v>6.5</v>
      </c>
      <c r="M98" s="17">
        <f>MAX(4,IF(bymonth_sum_precip!M98&gt;50,15-(INT(bymonth_sum_precip!M98/50)-1)*2,15)*(MAX(IF(bymonth_average_ventilation!$R98&gt;bymonth_average_ventilation!M98,1-bymonth_average_ventilation!M98/bymonth_average_ventilation!$R98,1),0.5)))</f>
        <v>8.1785202531469956</v>
      </c>
      <c r="N98" s="17">
        <f>MAX(4,IF(bymonth_sum_precip!N98&gt;50,15-(INT(bymonth_sum_precip!N98/50)-1)*2,15)*(MAX(IF(bymonth_average_ventilation!$R98&gt;bymonth_average_ventilation!N98,1-bymonth_average_ventilation!N98/bymonth_average_ventilation!$R98,1),0.5)))</f>
        <v>8.7507189609832476</v>
      </c>
      <c r="O98" s="4" t="s">
        <v>1596</v>
      </c>
      <c r="P98" s="14">
        <v>0</v>
      </c>
      <c r="Q98" s="1">
        <v>4</v>
      </c>
      <c r="R98" s="18">
        <f t="shared" si="10"/>
        <v>108.92923921413025</v>
      </c>
    </row>
    <row r="99" spans="1:18" x14ac:dyDescent="0.25">
      <c r="A99">
        <v>95</v>
      </c>
      <c r="B99" t="s">
        <v>99</v>
      </c>
      <c r="C99" s="17">
        <f>MAX(4,IF(bymonth_sum_precip!C99&gt;50,15-(INT(bymonth_sum_precip!C99/50)-1)*2,15)*(MAX(IF(bymonth_average_ventilation!$R99&gt;bymonth_average_ventilation!C99,1-bymonth_average_ventilation!C99/bymonth_average_ventilation!$R99,1),0.5)))</f>
        <v>8.1850713853790182</v>
      </c>
      <c r="D99" s="17">
        <f>MAX(4,IF(bymonth_sum_precip!D99&gt;50,15-(INT(bymonth_sum_precip!D99/50)-1)*2,15)*(MAX(IF(bymonth_average_ventilation!$R99&gt;bymonth_average_ventilation!D99,1-bymonth_average_ventilation!D99/bymonth_average_ventilation!$R99,1),0.5)))</f>
        <v>7.5</v>
      </c>
      <c r="E99" s="17">
        <f>MAX(4,IF(bymonth_sum_precip!E99&gt;50,15-(INT(bymonth_sum_precip!E99/50)-1)*2,15)*(MAX(IF(bymonth_average_ventilation!$R99&gt;bymonth_average_ventilation!E99,1-bymonth_average_ventilation!E99/bymonth_average_ventilation!$R99,1),0.5)))</f>
        <v>15</v>
      </c>
      <c r="F99" s="17">
        <f>MAX(4,IF(bymonth_sum_precip!F99&gt;50,15-(INT(bymonth_sum_precip!F99/50)-1)*2,15)*(MAX(IF(bymonth_average_ventilation!$R99&gt;bymonth_average_ventilation!F99,1-bymonth_average_ventilation!F99/bymonth_average_ventilation!$R99,1),0.5)))</f>
        <v>15</v>
      </c>
      <c r="G99" s="17">
        <f>MAX(4,IF(bymonth_sum_precip!G99&gt;50,15-(INT(bymonth_sum_precip!G99/50)-1)*2,15)*(MAX(IF(bymonth_average_ventilation!$R99&gt;bymonth_average_ventilation!G99,1-bymonth_average_ventilation!G99/bymonth_average_ventilation!$R99,1),0.5)))</f>
        <v>15</v>
      </c>
      <c r="H99" s="17">
        <f>MAX(4,IF(bymonth_sum_precip!H99&gt;50,15-(INT(bymonth_sum_precip!H99/50)-1)*2,15)*(MAX(IF(bymonth_average_ventilation!$R99&gt;bymonth_average_ventilation!H99,1-bymonth_average_ventilation!H99/bymonth_average_ventilation!$R99,1),0.5)))</f>
        <v>9</v>
      </c>
      <c r="I99" s="17">
        <f>MAX(4,IF(bymonth_sum_precip!I99&gt;50,15-(INT(bymonth_sum_precip!I99/50)-1)*2,15)*(MAX(IF(bymonth_average_ventilation!$R99&gt;bymonth_average_ventilation!I99,1-bymonth_average_ventilation!I99/bymonth_average_ventilation!$R99,1),0.5)))</f>
        <v>4</v>
      </c>
      <c r="J99" s="17">
        <f>MAX(4,IF(bymonth_sum_precip!J99&gt;50,15-(INT(bymonth_sum_precip!J99/50)-1)*2,15)*(MAX(IF(bymonth_average_ventilation!$R99&gt;bymonth_average_ventilation!J99,1-bymonth_average_ventilation!J99/bymonth_average_ventilation!$R99,1),0.5)))</f>
        <v>4</v>
      </c>
      <c r="K99" s="17">
        <f>MAX(4,IF(bymonth_sum_precip!K99&gt;50,15-(INT(bymonth_sum_precip!K99/50)-1)*2,15)*(MAX(IF(bymonth_average_ventilation!$R99&gt;bymonth_average_ventilation!K99,1-bymonth_average_ventilation!K99/bymonth_average_ventilation!$R99,1),0.5)))</f>
        <v>4.5</v>
      </c>
      <c r="L99" s="17">
        <f>MAX(4,IF(bymonth_sum_precip!L99&gt;50,15-(INT(bymonth_sum_precip!L99/50)-1)*2,15)*(MAX(IF(bymonth_average_ventilation!$R99&gt;bymonth_average_ventilation!L99,1-bymonth_average_ventilation!L99/bymonth_average_ventilation!$R99,1),0.5)))</f>
        <v>6.5</v>
      </c>
      <c r="M99" s="17">
        <f>MAX(4,IF(bymonth_sum_precip!M99&gt;50,15-(INT(bymonth_sum_precip!M99/50)-1)*2,15)*(MAX(IF(bymonth_average_ventilation!$R99&gt;bymonth_average_ventilation!M99,1-bymonth_average_ventilation!M99/bymonth_average_ventilation!$R99,1),0.5)))</f>
        <v>8.5951437855029802</v>
      </c>
      <c r="N99" s="17">
        <f>MAX(4,IF(bymonth_sum_precip!N99&gt;50,15-(INT(bymonth_sum_precip!N99/50)-1)*2,15)*(MAX(IF(bymonth_average_ventilation!$R99&gt;bymonth_average_ventilation!N99,1-bymonth_average_ventilation!N99/bymonth_average_ventilation!$R99,1),0.5)))</f>
        <v>6.720589084542846</v>
      </c>
      <c r="O99" s="4" t="s">
        <v>1596</v>
      </c>
      <c r="P99" s="14">
        <v>1</v>
      </c>
      <c r="Q99" s="1">
        <v>4</v>
      </c>
      <c r="R99" s="18">
        <f t="shared" si="10"/>
        <v>104.00080425542485</v>
      </c>
    </row>
    <row r="100" spans="1:18" x14ac:dyDescent="0.25">
      <c r="C100" s="2"/>
    </row>
    <row r="101" spans="1:18" x14ac:dyDescent="0.25">
      <c r="C101" s="2"/>
    </row>
    <row r="102" spans="1:18" x14ac:dyDescent="0.25">
      <c r="C102" s="2"/>
    </row>
    <row r="103" spans="1:18" x14ac:dyDescent="0.25">
      <c r="C103" s="2"/>
    </row>
    <row r="104" spans="1:18" x14ac:dyDescent="0.25">
      <c r="C104" s="2"/>
    </row>
    <row r="105" spans="1:18" x14ac:dyDescent="0.25">
      <c r="C105" s="2"/>
    </row>
    <row r="106" spans="1:18" x14ac:dyDescent="0.25">
      <c r="C106" s="2"/>
    </row>
    <row r="107" spans="1:18" x14ac:dyDescent="0.25">
      <c r="C107" s="2"/>
    </row>
    <row r="108" spans="1:18" x14ac:dyDescent="0.25">
      <c r="C108" s="2"/>
    </row>
    <row r="109" spans="1:18" x14ac:dyDescent="0.25">
      <c r="C109" s="2"/>
    </row>
    <row r="110" spans="1:18" x14ac:dyDescent="0.25">
      <c r="C110" s="2"/>
    </row>
    <row r="111" spans="1:18" x14ac:dyDescent="0.25">
      <c r="C111" s="2"/>
    </row>
    <row r="112" spans="1:18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</sheetData>
  <mergeCells count="1">
    <mergeCell ref="C3:N3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D6B8-BCFD-4F59-9B38-FEDEEE894E2C}">
  <sheetPr codeName="Sheet47">
    <tabColor rgb="FFC00000"/>
  </sheetPr>
  <dimension ref="A2:AF1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9" sqref="J19"/>
    </sheetView>
  </sheetViews>
  <sheetFormatPr defaultRowHeight="12.5" x14ac:dyDescent="0.25"/>
  <cols>
    <col min="2" max="2" width="17.26953125" bestFit="1" customWidth="1"/>
    <col min="3" max="14" width="9.54296875" customWidth="1"/>
    <col min="15" max="15" width="16.1796875" customWidth="1"/>
    <col min="16" max="17" width="8.7265625" style="1"/>
    <col min="19" max="19" width="10.7265625" bestFit="1" customWidth="1"/>
  </cols>
  <sheetData>
    <row r="2" spans="1:32" x14ac:dyDescent="0.25">
      <c r="C2" s="11">
        <f>COUNTIF(C5:C99,"&gt;10")</f>
        <v>0</v>
      </c>
      <c r="D2" s="11">
        <f t="shared" ref="D2:N2" si="0">COUNTIF(D5:D99,"&gt;10")</f>
        <v>0</v>
      </c>
      <c r="E2" s="11">
        <f t="shared" si="0"/>
        <v>1</v>
      </c>
      <c r="F2" s="11">
        <f t="shared" si="0"/>
        <v>8</v>
      </c>
      <c r="G2" s="11">
        <f t="shared" si="0"/>
        <v>7</v>
      </c>
      <c r="H2" s="11">
        <f t="shared" si="0"/>
        <v>20</v>
      </c>
      <c r="I2" s="11">
        <f t="shared" si="0"/>
        <v>75</v>
      </c>
      <c r="J2" s="11">
        <f t="shared" si="0"/>
        <v>55</v>
      </c>
      <c r="K2" s="11">
        <f t="shared" si="0"/>
        <v>49</v>
      </c>
      <c r="L2" s="11">
        <f t="shared" si="0"/>
        <v>8</v>
      </c>
      <c r="M2" s="11">
        <f t="shared" si="0"/>
        <v>7</v>
      </c>
      <c r="N2" s="11">
        <f t="shared" si="0"/>
        <v>3</v>
      </c>
      <c r="Q2" s="16" t="s">
        <v>1574</v>
      </c>
    </row>
    <row r="3" spans="1:32" s="5" customFormat="1" x14ac:dyDescent="0.25">
      <c r="C3" s="19" t="s">
        <v>1572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12"/>
      <c r="Q3" s="12"/>
    </row>
    <row r="4" spans="1:32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  <c r="P4" s="13" t="s">
        <v>1562</v>
      </c>
      <c r="Q4" s="13" t="s">
        <v>1563</v>
      </c>
      <c r="R4" s="15"/>
      <c r="S4" s="15"/>
      <c r="T4" s="15"/>
      <c r="U4" s="15"/>
    </row>
    <row r="5" spans="1:32" x14ac:dyDescent="0.25">
      <c r="A5">
        <v>1</v>
      </c>
      <c r="B5" t="s">
        <v>270</v>
      </c>
      <c r="C5" s="17">
        <v>1</v>
      </c>
      <c r="D5" s="17">
        <v>2</v>
      </c>
      <c r="E5" s="17">
        <v>0</v>
      </c>
      <c r="F5" s="17">
        <v>4</v>
      </c>
      <c r="G5" s="17">
        <v>2</v>
      </c>
      <c r="H5" s="17">
        <v>5</v>
      </c>
      <c r="I5" s="17">
        <v>2</v>
      </c>
      <c r="J5" s="17">
        <v>0</v>
      </c>
      <c r="K5" s="17">
        <v>13</v>
      </c>
      <c r="L5" s="17">
        <v>9</v>
      </c>
      <c r="M5" s="17">
        <v>11</v>
      </c>
      <c r="N5" s="17">
        <v>7</v>
      </c>
      <c r="O5" s="4" t="s">
        <v>1575</v>
      </c>
      <c r="P5" s="14">
        <v>0</v>
      </c>
      <c r="Q5" s="14">
        <v>1</v>
      </c>
      <c r="R5" s="4"/>
    </row>
    <row r="6" spans="1:32" x14ac:dyDescent="0.25">
      <c r="A6">
        <v>2</v>
      </c>
      <c r="B6" t="s">
        <v>271</v>
      </c>
      <c r="C6" s="17">
        <v>3</v>
      </c>
      <c r="D6" s="17">
        <v>3</v>
      </c>
      <c r="E6" s="17">
        <v>2</v>
      </c>
      <c r="F6" s="17">
        <v>5</v>
      </c>
      <c r="G6" s="17">
        <v>8</v>
      </c>
      <c r="H6" s="17">
        <v>15</v>
      </c>
      <c r="I6" s="17">
        <v>3</v>
      </c>
      <c r="J6" s="17">
        <v>2</v>
      </c>
      <c r="K6" s="17">
        <v>15</v>
      </c>
      <c r="L6" s="17">
        <v>15</v>
      </c>
      <c r="M6" s="17">
        <v>16</v>
      </c>
      <c r="N6" s="17">
        <v>13</v>
      </c>
      <c r="O6" s="4" t="s">
        <v>1575</v>
      </c>
      <c r="P6" s="14">
        <v>0</v>
      </c>
      <c r="Q6" s="14">
        <v>1</v>
      </c>
      <c r="U6" s="7" t="s">
        <v>0</v>
      </c>
      <c r="V6" s="6" t="s">
        <v>1</v>
      </c>
      <c r="W6" s="7" t="s">
        <v>2</v>
      </c>
      <c r="X6" s="6" t="s">
        <v>3</v>
      </c>
      <c r="Y6" s="7" t="s">
        <v>4</v>
      </c>
      <c r="Z6" s="6" t="s">
        <v>5</v>
      </c>
      <c r="AA6" s="7" t="s">
        <v>6</v>
      </c>
      <c r="AB6" s="6" t="s">
        <v>7</v>
      </c>
      <c r="AC6" s="7" t="s">
        <v>8</v>
      </c>
      <c r="AD6" s="6" t="s">
        <v>9</v>
      </c>
      <c r="AE6" s="7" t="s">
        <v>10</v>
      </c>
      <c r="AF6" s="6" t="s">
        <v>11</v>
      </c>
    </row>
    <row r="7" spans="1:32" x14ac:dyDescent="0.25">
      <c r="A7">
        <v>3</v>
      </c>
      <c r="B7" t="s">
        <v>272</v>
      </c>
      <c r="C7" s="17">
        <v>0</v>
      </c>
      <c r="D7" s="17">
        <v>0</v>
      </c>
      <c r="E7" s="17">
        <v>0</v>
      </c>
      <c r="F7" s="17">
        <v>5</v>
      </c>
      <c r="G7" s="17">
        <v>2</v>
      </c>
      <c r="H7" s="17">
        <v>7</v>
      </c>
      <c r="I7" s="17">
        <v>11</v>
      </c>
      <c r="J7" s="17">
        <v>1</v>
      </c>
      <c r="K7" s="17">
        <v>17</v>
      </c>
      <c r="L7" s="17">
        <v>8</v>
      </c>
      <c r="M7" s="17">
        <v>5</v>
      </c>
      <c r="N7" s="17">
        <v>3</v>
      </c>
      <c r="O7" s="4" t="s">
        <v>1575</v>
      </c>
      <c r="P7" s="14">
        <v>0</v>
      </c>
      <c r="Q7" s="14">
        <v>1</v>
      </c>
      <c r="S7" s="15" t="s">
        <v>1564</v>
      </c>
      <c r="T7" s="5">
        <f>COUNTIF($Q$5:$Q$99,"=1")</f>
        <v>20</v>
      </c>
      <c r="U7" s="2">
        <f>AVERAGEIF($Q$5:$Q$99,"=1",C5:C99)</f>
        <v>0.65</v>
      </c>
      <c r="V7" s="2">
        <f t="shared" ref="V7:AF7" si="1">AVERAGEIF($Q$5:$Q$99,"=1",D5:D99)</f>
        <v>1.9</v>
      </c>
      <c r="W7" s="2">
        <f t="shared" si="1"/>
        <v>1.7</v>
      </c>
      <c r="X7" s="2">
        <f t="shared" si="1"/>
        <v>5.75</v>
      </c>
      <c r="Y7" s="2">
        <f t="shared" si="1"/>
        <v>2.5</v>
      </c>
      <c r="Z7" s="2">
        <f t="shared" si="1"/>
        <v>8.15</v>
      </c>
      <c r="AA7" s="2">
        <f t="shared" si="1"/>
        <v>8.1</v>
      </c>
      <c r="AB7" s="2">
        <f t="shared" si="1"/>
        <v>3.8</v>
      </c>
      <c r="AC7" s="2">
        <f t="shared" si="1"/>
        <v>13.45</v>
      </c>
      <c r="AD7" s="2">
        <f t="shared" si="1"/>
        <v>8.5500000000000007</v>
      </c>
      <c r="AE7" s="2">
        <f t="shared" si="1"/>
        <v>8.3000000000000007</v>
      </c>
      <c r="AF7" s="2">
        <f t="shared" si="1"/>
        <v>5.85</v>
      </c>
    </row>
    <row r="8" spans="1:32" x14ac:dyDescent="0.25">
      <c r="A8">
        <v>4</v>
      </c>
      <c r="B8" t="s">
        <v>273</v>
      </c>
      <c r="C8" s="17">
        <v>1</v>
      </c>
      <c r="D8" s="17">
        <v>2</v>
      </c>
      <c r="E8" s="17">
        <v>0</v>
      </c>
      <c r="F8" s="17">
        <v>3</v>
      </c>
      <c r="G8" s="17">
        <v>0</v>
      </c>
      <c r="H8" s="17">
        <v>6</v>
      </c>
      <c r="I8" s="17">
        <v>2</v>
      </c>
      <c r="J8" s="17">
        <v>0</v>
      </c>
      <c r="K8" s="17">
        <v>12</v>
      </c>
      <c r="L8" s="17">
        <v>5</v>
      </c>
      <c r="M8" s="17">
        <v>12</v>
      </c>
      <c r="N8" s="17">
        <v>7</v>
      </c>
      <c r="O8" s="4" t="s">
        <v>1575</v>
      </c>
      <c r="P8" s="14">
        <v>0</v>
      </c>
      <c r="Q8" s="14">
        <v>1</v>
      </c>
      <c r="S8" s="15" t="s">
        <v>1565</v>
      </c>
      <c r="T8" s="5">
        <f>COUNTIF($Q$5:$Q$99,"=2")</f>
        <v>25</v>
      </c>
      <c r="U8" s="2">
        <f>AVERAGEIF($Q$5:$Q$99,"=2",C5:C99)</f>
        <v>0</v>
      </c>
      <c r="V8" s="2">
        <f t="shared" ref="V8:AF8" si="2">AVERAGEIF($Q$5:$Q$99,"=2",D5:D99)</f>
        <v>1.48</v>
      </c>
      <c r="W8" s="2">
        <f t="shared" si="2"/>
        <v>1.64</v>
      </c>
      <c r="X8" s="2">
        <f t="shared" si="2"/>
        <v>2.88</v>
      </c>
      <c r="Y8" s="2">
        <f t="shared" si="2"/>
        <v>0.68</v>
      </c>
      <c r="Z8" s="2">
        <f t="shared" si="2"/>
        <v>5.8</v>
      </c>
      <c r="AA8" s="2">
        <f t="shared" si="2"/>
        <v>16.920000000000002</v>
      </c>
      <c r="AB8" s="2">
        <f t="shared" si="2"/>
        <v>15.64</v>
      </c>
      <c r="AC8" s="2">
        <f t="shared" si="2"/>
        <v>10.8</v>
      </c>
      <c r="AD8" s="2">
        <f t="shared" si="2"/>
        <v>2.2000000000000002</v>
      </c>
      <c r="AE8" s="2">
        <f t="shared" si="2"/>
        <v>1.24</v>
      </c>
      <c r="AF8" s="2">
        <f t="shared" si="2"/>
        <v>3.84</v>
      </c>
    </row>
    <row r="9" spans="1:32" x14ac:dyDescent="0.25">
      <c r="A9">
        <v>5</v>
      </c>
      <c r="B9" t="s">
        <v>274</v>
      </c>
      <c r="C9" s="17">
        <v>0</v>
      </c>
      <c r="D9" s="17">
        <v>2</v>
      </c>
      <c r="E9" s="17">
        <v>0</v>
      </c>
      <c r="F9" s="17">
        <v>4</v>
      </c>
      <c r="G9" s="17">
        <v>0</v>
      </c>
      <c r="H9" s="17">
        <v>5</v>
      </c>
      <c r="I9" s="17">
        <v>3</v>
      </c>
      <c r="J9" s="17">
        <v>1</v>
      </c>
      <c r="K9" s="17">
        <v>12</v>
      </c>
      <c r="L9" s="17">
        <v>4</v>
      </c>
      <c r="M9" s="17">
        <v>3</v>
      </c>
      <c r="N9" s="17">
        <v>3</v>
      </c>
      <c r="O9" s="4" t="s">
        <v>1575</v>
      </c>
      <c r="P9" s="14">
        <v>0</v>
      </c>
      <c r="Q9" s="14">
        <v>1</v>
      </c>
      <c r="S9" s="15" t="s">
        <v>1568</v>
      </c>
      <c r="T9" s="5">
        <f>COUNTIF($Q$5:$Q$99,"=3")</f>
        <v>7</v>
      </c>
      <c r="U9" s="2">
        <f>AVERAGEIF($Q$5:$Q$99,"=3",C5:C99)</f>
        <v>0.42857142857142855</v>
      </c>
      <c r="V9" s="2">
        <f t="shared" ref="V9:AF9" si="3">AVERAGEIF($Q$5:$Q$99,"=3",D5:D99)</f>
        <v>1.2857142857142858</v>
      </c>
      <c r="W9" s="2">
        <f t="shared" si="3"/>
        <v>4</v>
      </c>
      <c r="X9" s="2">
        <f t="shared" si="3"/>
        <v>15.571428571428571</v>
      </c>
      <c r="Y9" s="2">
        <f t="shared" si="3"/>
        <v>25.285714285714285</v>
      </c>
      <c r="Z9" s="2">
        <f t="shared" si="3"/>
        <v>26</v>
      </c>
      <c r="AA9" s="2">
        <f t="shared" si="3"/>
        <v>26.714285714285715</v>
      </c>
      <c r="AB9" s="2">
        <f t="shared" si="3"/>
        <v>23.714285714285715</v>
      </c>
      <c r="AC9" s="2">
        <f t="shared" si="3"/>
        <v>26.285714285714285</v>
      </c>
      <c r="AD9" s="2">
        <f t="shared" si="3"/>
        <v>9.7142857142857135</v>
      </c>
      <c r="AE9" s="2">
        <f t="shared" si="3"/>
        <v>0.5714285714285714</v>
      </c>
      <c r="AF9" s="2">
        <f t="shared" si="3"/>
        <v>4.2857142857142856</v>
      </c>
    </row>
    <row r="10" spans="1:32" x14ac:dyDescent="0.25">
      <c r="A10">
        <v>6</v>
      </c>
      <c r="B10" t="s">
        <v>275</v>
      </c>
      <c r="C10" s="17">
        <v>1</v>
      </c>
      <c r="D10" s="17">
        <v>2</v>
      </c>
      <c r="E10" s="17">
        <v>1</v>
      </c>
      <c r="F10" s="17">
        <v>5</v>
      </c>
      <c r="G10" s="17">
        <v>1</v>
      </c>
      <c r="H10" s="17">
        <v>9</v>
      </c>
      <c r="I10" s="17">
        <v>7</v>
      </c>
      <c r="J10" s="17">
        <v>10</v>
      </c>
      <c r="K10" s="17">
        <v>12</v>
      </c>
      <c r="L10" s="17">
        <v>14</v>
      </c>
      <c r="M10" s="17">
        <v>18</v>
      </c>
      <c r="N10" s="17">
        <v>10</v>
      </c>
      <c r="O10" s="4" t="s">
        <v>1575</v>
      </c>
      <c r="P10" s="14">
        <v>1</v>
      </c>
      <c r="Q10" s="14">
        <v>1</v>
      </c>
      <c r="S10" s="15" t="s">
        <v>1566</v>
      </c>
      <c r="T10" s="5">
        <f>COUNTIF($Q$5:$Q$99,"=4")</f>
        <v>26</v>
      </c>
      <c r="U10" s="2">
        <f>AVERAGEIF($Q$5:$Q$99,"=4",C5:C99)</f>
        <v>0.11538461538461539</v>
      </c>
      <c r="V10" s="2">
        <f t="shared" ref="V10:AF10" si="4">AVERAGEIF($Q$5:$Q$99,"=4",D5:D99)</f>
        <v>2.6153846153846154</v>
      </c>
      <c r="W10" s="2">
        <f t="shared" si="4"/>
        <v>1.3846153846153846</v>
      </c>
      <c r="X10" s="2">
        <f t="shared" si="4"/>
        <v>2.3076923076923075</v>
      </c>
      <c r="Y10" s="2">
        <f t="shared" si="4"/>
        <v>1.8846153846153846</v>
      </c>
      <c r="Z10" s="2">
        <f t="shared" si="4"/>
        <v>4.5769230769230766</v>
      </c>
      <c r="AA10" s="2">
        <f t="shared" si="4"/>
        <v>18.192307692307693</v>
      </c>
      <c r="AB10" s="2">
        <f t="shared" si="4"/>
        <v>13.846153846153847</v>
      </c>
      <c r="AC10" s="2">
        <f t="shared" si="4"/>
        <v>10.461538461538462</v>
      </c>
      <c r="AD10" s="2">
        <f t="shared" si="4"/>
        <v>1.5769230769230769</v>
      </c>
      <c r="AE10" s="2">
        <f t="shared" si="4"/>
        <v>0.88461538461538458</v>
      </c>
      <c r="AF10" s="2">
        <f t="shared" si="4"/>
        <v>2.4615384615384617</v>
      </c>
    </row>
    <row r="11" spans="1:32" x14ac:dyDescent="0.25">
      <c r="A11">
        <v>7</v>
      </c>
      <c r="B11" t="s">
        <v>276</v>
      </c>
      <c r="C11" s="17">
        <v>0</v>
      </c>
      <c r="D11" s="17">
        <v>2</v>
      </c>
      <c r="E11" s="17">
        <v>0</v>
      </c>
      <c r="F11" s="17">
        <v>7</v>
      </c>
      <c r="G11" s="17">
        <v>0</v>
      </c>
      <c r="H11" s="17">
        <v>9</v>
      </c>
      <c r="I11" s="17">
        <v>5</v>
      </c>
      <c r="J11" s="17">
        <v>2</v>
      </c>
      <c r="K11" s="17">
        <v>15</v>
      </c>
      <c r="L11" s="17">
        <v>10</v>
      </c>
      <c r="M11" s="17">
        <v>12</v>
      </c>
      <c r="N11" s="17">
        <v>7</v>
      </c>
      <c r="O11" s="4" t="s">
        <v>1575</v>
      </c>
      <c r="P11" s="14">
        <v>1</v>
      </c>
      <c r="Q11" s="14">
        <v>1</v>
      </c>
      <c r="S11" s="15" t="s">
        <v>1567</v>
      </c>
      <c r="T11" s="5">
        <f>COUNTIF($Q$5:$Q$99,"=5")</f>
        <v>8</v>
      </c>
      <c r="U11" s="2">
        <f>AVERAGEIF($Q$5:$Q$99,"=5",C5:C99)</f>
        <v>0.125</v>
      </c>
      <c r="V11" s="2">
        <f t="shared" ref="V11:AF11" si="5">AVERAGEIF($Q$5:$Q$99,"=5",D5:D99)</f>
        <v>0.375</v>
      </c>
      <c r="W11" s="2">
        <f t="shared" si="5"/>
        <v>1.25</v>
      </c>
      <c r="X11" s="2">
        <f t="shared" si="5"/>
        <v>0.125</v>
      </c>
      <c r="Y11" s="2">
        <f t="shared" si="5"/>
        <v>0.25</v>
      </c>
      <c r="Z11" s="2">
        <f t="shared" si="5"/>
        <v>3.75</v>
      </c>
      <c r="AA11" s="2">
        <f t="shared" si="5"/>
        <v>12.125</v>
      </c>
      <c r="AB11" s="2">
        <f t="shared" si="5"/>
        <v>8.875</v>
      </c>
      <c r="AC11" s="2">
        <f t="shared" si="5"/>
        <v>4.75</v>
      </c>
      <c r="AD11" s="2">
        <f t="shared" si="5"/>
        <v>0.5</v>
      </c>
      <c r="AE11" s="2">
        <f t="shared" si="5"/>
        <v>0.125</v>
      </c>
      <c r="AF11" s="2">
        <f t="shared" si="5"/>
        <v>0.25</v>
      </c>
    </row>
    <row r="12" spans="1:32" x14ac:dyDescent="0.25">
      <c r="A12">
        <v>8</v>
      </c>
      <c r="B12" t="s">
        <v>277</v>
      </c>
      <c r="C12" s="17">
        <v>0</v>
      </c>
      <c r="D12" s="17">
        <v>0</v>
      </c>
      <c r="E12" s="17">
        <v>1</v>
      </c>
      <c r="F12" s="17">
        <v>7</v>
      </c>
      <c r="G12" s="17">
        <v>1</v>
      </c>
      <c r="H12" s="17">
        <v>8</v>
      </c>
      <c r="I12" s="17">
        <v>13</v>
      </c>
      <c r="J12" s="17">
        <v>5</v>
      </c>
      <c r="K12" s="17">
        <v>19</v>
      </c>
      <c r="L12" s="17">
        <v>9</v>
      </c>
      <c r="M12" s="17">
        <v>3</v>
      </c>
      <c r="N12" s="17">
        <v>2</v>
      </c>
      <c r="O12" s="4" t="s">
        <v>1575</v>
      </c>
      <c r="P12" s="14">
        <v>0</v>
      </c>
      <c r="Q12" s="14">
        <v>1</v>
      </c>
      <c r="S12" s="15" t="s">
        <v>1597</v>
      </c>
      <c r="T12" s="5">
        <f>COUNTIF($Q$5:$Q$99,"=6")</f>
        <v>9</v>
      </c>
      <c r="U12" s="2">
        <f>AVERAGEIF($Q$5:$Q$99,"=6",C5:C99)</f>
        <v>0.55555555555555558</v>
      </c>
      <c r="V12" s="2">
        <f t="shared" ref="V12:AF12" si="6">AVERAGEIF($Q$5:$Q$99,"=6",D5:D99)</f>
        <v>4.1111111111111107</v>
      </c>
      <c r="W12" s="2">
        <f t="shared" si="6"/>
        <v>4.8888888888888893</v>
      </c>
      <c r="X12" s="2">
        <f t="shared" si="6"/>
        <v>4.666666666666667</v>
      </c>
      <c r="Y12" s="2">
        <f t="shared" si="6"/>
        <v>2.4444444444444446</v>
      </c>
      <c r="Z12" s="2">
        <f t="shared" si="6"/>
        <v>4.333333333333333</v>
      </c>
      <c r="AA12" s="2">
        <f t="shared" si="6"/>
        <v>21.666666666666668</v>
      </c>
      <c r="AB12" s="2">
        <f t="shared" si="6"/>
        <v>17</v>
      </c>
      <c r="AC12" s="2">
        <f t="shared" si="6"/>
        <v>10.111111111111111</v>
      </c>
      <c r="AD12" s="2">
        <f t="shared" si="6"/>
        <v>2.7777777777777777</v>
      </c>
      <c r="AE12" s="2">
        <f t="shared" si="6"/>
        <v>3.1111111111111112</v>
      </c>
      <c r="AF12" s="2">
        <f t="shared" si="6"/>
        <v>2.7777777777777777</v>
      </c>
    </row>
    <row r="13" spans="1:32" x14ac:dyDescent="0.25">
      <c r="A13">
        <v>9</v>
      </c>
      <c r="B13" t="s">
        <v>278</v>
      </c>
      <c r="C13" s="17">
        <v>0</v>
      </c>
      <c r="D13" s="17">
        <v>0</v>
      </c>
      <c r="E13" s="17">
        <v>0</v>
      </c>
      <c r="F13" s="17">
        <v>7</v>
      </c>
      <c r="G13" s="17">
        <v>1</v>
      </c>
      <c r="H13" s="17">
        <v>8</v>
      </c>
      <c r="I13" s="17">
        <v>14</v>
      </c>
      <c r="J13" s="17">
        <v>9</v>
      </c>
      <c r="K13" s="17">
        <v>15</v>
      </c>
      <c r="L13" s="17">
        <v>6</v>
      </c>
      <c r="M13" s="17">
        <v>7</v>
      </c>
      <c r="N13" s="17">
        <v>2</v>
      </c>
      <c r="O13" s="4" t="s">
        <v>1575</v>
      </c>
      <c r="P13" s="14">
        <v>1</v>
      </c>
      <c r="Q13" s="14">
        <v>1</v>
      </c>
      <c r="S13" s="15" t="s">
        <v>1562</v>
      </c>
      <c r="T13" s="5">
        <f>COUNTIF(P5:P99,"=1")</f>
        <v>10</v>
      </c>
      <c r="U13" s="2">
        <f>AVERAGEIF($P$5:$P$99,"=1",C5:C99)</f>
        <v>0.5</v>
      </c>
      <c r="V13" s="2">
        <f t="shared" ref="V13:AF13" si="7">AVERAGEIF($P$5:$P$99,"=1",D5:D99)</f>
        <v>1.1000000000000001</v>
      </c>
      <c r="W13" s="2">
        <f t="shared" si="7"/>
        <v>1.9</v>
      </c>
      <c r="X13" s="2">
        <f t="shared" si="7"/>
        <v>5.9</v>
      </c>
      <c r="Y13" s="2">
        <f t="shared" si="7"/>
        <v>3</v>
      </c>
      <c r="Z13" s="2">
        <f t="shared" si="7"/>
        <v>11.8</v>
      </c>
      <c r="AA13" s="2">
        <f t="shared" si="7"/>
        <v>16.100000000000001</v>
      </c>
      <c r="AB13" s="2">
        <f t="shared" si="7"/>
        <v>13.6</v>
      </c>
      <c r="AC13" s="2">
        <f t="shared" si="7"/>
        <v>14.3</v>
      </c>
      <c r="AD13" s="2">
        <f t="shared" si="7"/>
        <v>7.6</v>
      </c>
      <c r="AE13" s="2">
        <f t="shared" si="7"/>
        <v>7.8</v>
      </c>
      <c r="AF13" s="2">
        <f t="shared" si="7"/>
        <v>5.9</v>
      </c>
    </row>
    <row r="14" spans="1:32" x14ac:dyDescent="0.25">
      <c r="A14">
        <v>10</v>
      </c>
      <c r="B14" t="s">
        <v>107</v>
      </c>
      <c r="C14" s="17">
        <v>0</v>
      </c>
      <c r="D14" s="17">
        <v>0</v>
      </c>
      <c r="E14" s="17">
        <v>0</v>
      </c>
      <c r="F14" s="17">
        <v>4</v>
      </c>
      <c r="G14" s="17">
        <v>1</v>
      </c>
      <c r="H14" s="17">
        <v>11</v>
      </c>
      <c r="I14" s="17">
        <v>8</v>
      </c>
      <c r="J14" s="17">
        <v>1</v>
      </c>
      <c r="K14" s="17">
        <v>14</v>
      </c>
      <c r="L14" s="17">
        <v>7</v>
      </c>
      <c r="M14" s="17">
        <v>4</v>
      </c>
      <c r="N14" s="17">
        <v>3</v>
      </c>
      <c r="O14" s="4" t="s">
        <v>1575</v>
      </c>
      <c r="P14" s="14">
        <v>0</v>
      </c>
      <c r="Q14" s="14">
        <v>1</v>
      </c>
      <c r="S14" s="15" t="s">
        <v>1569</v>
      </c>
      <c r="T14" s="5">
        <f>COUNTIF(P5:P99,"=0")</f>
        <v>85</v>
      </c>
      <c r="U14" s="2">
        <f>AVERAGEIF($P$5:$P$99,"=0",C5:C99)</f>
        <v>0.23529411764705882</v>
      </c>
      <c r="V14" s="2">
        <f t="shared" ref="V14:AF14" si="8">AVERAGEIF($P$5:$P$99,"=0",D5:D99)</f>
        <v>2.1294117647058823</v>
      </c>
      <c r="W14" s="2">
        <f t="shared" si="8"/>
        <v>2.0470588235294116</v>
      </c>
      <c r="X14" s="2">
        <f t="shared" si="8"/>
        <v>4</v>
      </c>
      <c r="Y14" s="2">
        <f t="shared" si="8"/>
        <v>3.3764705882352941</v>
      </c>
      <c r="Z14" s="2">
        <f t="shared" si="8"/>
        <v>6.5882352941176467</v>
      </c>
      <c r="AA14" s="2">
        <f t="shared" si="8"/>
        <v>16.188235294117646</v>
      </c>
      <c r="AB14" s="2">
        <f t="shared" si="8"/>
        <v>12.717647058823529</v>
      </c>
      <c r="AC14" s="2">
        <f t="shared" si="8"/>
        <v>11.541176470588235</v>
      </c>
      <c r="AD14" s="2">
        <f t="shared" si="8"/>
        <v>3.388235294117647</v>
      </c>
      <c r="AE14" s="2">
        <f t="shared" si="8"/>
        <v>2.0588235294117645</v>
      </c>
      <c r="AF14" s="2">
        <f t="shared" si="8"/>
        <v>3.2352941176470589</v>
      </c>
    </row>
    <row r="15" spans="1:32" x14ac:dyDescent="0.25">
      <c r="A15">
        <v>11</v>
      </c>
      <c r="B15" t="s">
        <v>279</v>
      </c>
      <c r="C15" s="17">
        <v>0</v>
      </c>
      <c r="D15" s="17">
        <v>0</v>
      </c>
      <c r="E15" s="17">
        <v>0</v>
      </c>
      <c r="F15" s="17">
        <v>7</v>
      </c>
      <c r="G15" s="17">
        <v>2</v>
      </c>
      <c r="H15" s="17">
        <v>10</v>
      </c>
      <c r="I15" s="17">
        <v>11</v>
      </c>
      <c r="J15" s="17">
        <v>7</v>
      </c>
      <c r="K15" s="17">
        <v>18</v>
      </c>
      <c r="L15" s="17">
        <v>8</v>
      </c>
      <c r="M15" s="17">
        <v>10</v>
      </c>
      <c r="N15" s="17">
        <v>5</v>
      </c>
      <c r="O15" s="4" t="s">
        <v>1575</v>
      </c>
      <c r="P15" s="14">
        <v>1</v>
      </c>
      <c r="Q15" s="14">
        <v>1</v>
      </c>
    </row>
    <row r="16" spans="1:32" x14ac:dyDescent="0.25">
      <c r="A16">
        <v>12</v>
      </c>
      <c r="B16" t="s">
        <v>280</v>
      </c>
      <c r="C16" s="17">
        <v>0</v>
      </c>
      <c r="D16" s="17">
        <v>0</v>
      </c>
      <c r="E16" s="17">
        <v>0</v>
      </c>
      <c r="F16" s="17">
        <v>8</v>
      </c>
      <c r="G16" s="17">
        <v>2</v>
      </c>
      <c r="H16" s="17">
        <v>12</v>
      </c>
      <c r="I16" s="17">
        <v>17</v>
      </c>
      <c r="J16" s="17">
        <v>8</v>
      </c>
      <c r="K16" s="17">
        <v>19</v>
      </c>
      <c r="L16" s="17">
        <v>7</v>
      </c>
      <c r="M16" s="17">
        <v>8</v>
      </c>
      <c r="N16" s="17">
        <v>6</v>
      </c>
      <c r="O16" s="4" t="s">
        <v>1575</v>
      </c>
      <c r="P16" s="14">
        <v>1</v>
      </c>
      <c r="Q16" s="14">
        <v>1</v>
      </c>
      <c r="U16" t="s">
        <v>1573</v>
      </c>
    </row>
    <row r="17" spans="1:32" x14ac:dyDescent="0.25">
      <c r="A17">
        <v>13</v>
      </c>
      <c r="B17" t="s">
        <v>95</v>
      </c>
      <c r="C17" s="17">
        <v>0</v>
      </c>
      <c r="D17" s="17">
        <v>2</v>
      </c>
      <c r="E17" s="17">
        <v>3</v>
      </c>
      <c r="F17" s="17">
        <v>14</v>
      </c>
      <c r="G17" s="17">
        <v>23</v>
      </c>
      <c r="H17" s="17">
        <v>21</v>
      </c>
      <c r="I17" s="17">
        <v>27</v>
      </c>
      <c r="J17" s="17">
        <v>23</v>
      </c>
      <c r="K17" s="17">
        <v>26</v>
      </c>
      <c r="L17" s="17">
        <v>7</v>
      </c>
      <c r="M17" s="17">
        <v>0</v>
      </c>
      <c r="N17" s="17">
        <v>3</v>
      </c>
      <c r="O17" s="4" t="s">
        <v>1576</v>
      </c>
      <c r="P17" s="14">
        <v>0</v>
      </c>
      <c r="Q17" s="1">
        <v>3</v>
      </c>
      <c r="U17" s="7" t="s">
        <v>0</v>
      </c>
      <c r="V17" s="6" t="s">
        <v>1</v>
      </c>
      <c r="W17" s="7" t="s">
        <v>2</v>
      </c>
      <c r="X17" s="6" t="s">
        <v>3</v>
      </c>
      <c r="Y17" s="7" t="s">
        <v>4</v>
      </c>
      <c r="Z17" s="6" t="s">
        <v>5</v>
      </c>
      <c r="AA17" s="7" t="s">
        <v>6</v>
      </c>
      <c r="AB17" s="6" t="s">
        <v>7</v>
      </c>
      <c r="AC17" s="7" t="s">
        <v>8</v>
      </c>
      <c r="AD17" s="6" t="s">
        <v>9</v>
      </c>
      <c r="AE17" s="7" t="s">
        <v>10</v>
      </c>
      <c r="AF17" s="6" t="s">
        <v>11</v>
      </c>
    </row>
    <row r="18" spans="1:32" x14ac:dyDescent="0.25">
      <c r="A18">
        <v>14</v>
      </c>
      <c r="B18" t="s">
        <v>281</v>
      </c>
      <c r="C18" s="17">
        <v>0</v>
      </c>
      <c r="D18" s="17">
        <v>1</v>
      </c>
      <c r="E18" s="17">
        <v>2</v>
      </c>
      <c r="F18" s="17">
        <v>13</v>
      </c>
      <c r="G18" s="17">
        <v>25</v>
      </c>
      <c r="H18" s="17">
        <v>28</v>
      </c>
      <c r="I18" s="17">
        <v>28</v>
      </c>
      <c r="J18" s="17">
        <v>19</v>
      </c>
      <c r="K18" s="17">
        <v>24</v>
      </c>
      <c r="L18" s="17">
        <v>5</v>
      </c>
      <c r="M18" s="17">
        <v>0</v>
      </c>
      <c r="N18" s="17">
        <v>5</v>
      </c>
      <c r="O18" s="4" t="s">
        <v>1576</v>
      </c>
      <c r="P18" s="14">
        <v>0</v>
      </c>
      <c r="Q18" s="1">
        <v>3</v>
      </c>
      <c r="S18" s="15" t="s">
        <v>1564</v>
      </c>
      <c r="T18" s="5">
        <f>COUNTIF($Q$5:$Q$99,"=1")</f>
        <v>20</v>
      </c>
      <c r="U18" s="11">
        <f>_xlfn.MINIFS(C5:C99,$Q$5:$Q$99,"=1")</f>
        <v>0</v>
      </c>
      <c r="V18" s="11">
        <f t="shared" ref="V18:AF18" si="9">_xlfn.MINIFS(D5:D99,$Q$5:$Q$99,"=1")</f>
        <v>0</v>
      </c>
      <c r="W18" s="11">
        <f t="shared" si="9"/>
        <v>0</v>
      </c>
      <c r="X18" s="11">
        <f t="shared" si="9"/>
        <v>2</v>
      </c>
      <c r="Y18" s="11">
        <f t="shared" si="9"/>
        <v>0</v>
      </c>
      <c r="Z18" s="11">
        <f t="shared" si="9"/>
        <v>5</v>
      </c>
      <c r="AA18" s="11">
        <f t="shared" si="9"/>
        <v>1</v>
      </c>
      <c r="AB18" s="11">
        <f t="shared" si="9"/>
        <v>0</v>
      </c>
      <c r="AC18" s="11">
        <f t="shared" si="9"/>
        <v>8</v>
      </c>
      <c r="AD18" s="11">
        <f t="shared" si="9"/>
        <v>2</v>
      </c>
      <c r="AE18" s="11">
        <f t="shared" si="9"/>
        <v>0</v>
      </c>
      <c r="AF18" s="11">
        <f t="shared" si="9"/>
        <v>2</v>
      </c>
    </row>
    <row r="19" spans="1:32" x14ac:dyDescent="0.25">
      <c r="A19">
        <v>15</v>
      </c>
      <c r="B19" t="s">
        <v>282</v>
      </c>
      <c r="C19" s="17">
        <v>0</v>
      </c>
      <c r="D19" s="17">
        <v>1</v>
      </c>
      <c r="E19" s="17">
        <v>2</v>
      </c>
      <c r="F19" s="17">
        <v>13</v>
      </c>
      <c r="G19" s="17">
        <v>20</v>
      </c>
      <c r="H19" s="17">
        <v>25</v>
      </c>
      <c r="I19" s="17">
        <v>29</v>
      </c>
      <c r="J19" s="17">
        <v>20</v>
      </c>
      <c r="K19" s="17">
        <v>23</v>
      </c>
      <c r="L19" s="17">
        <v>5</v>
      </c>
      <c r="M19" s="17">
        <v>0</v>
      </c>
      <c r="N19" s="17">
        <v>2</v>
      </c>
      <c r="O19" s="4" t="s">
        <v>1576</v>
      </c>
      <c r="P19" s="14">
        <v>0</v>
      </c>
      <c r="Q19" s="1">
        <v>3</v>
      </c>
      <c r="S19" s="15" t="s">
        <v>1565</v>
      </c>
      <c r="T19" s="5">
        <f>COUNTIF($Q$5:$Q$99,"=2")</f>
        <v>25</v>
      </c>
      <c r="U19" s="11">
        <f>_xlfn.MINIFS(C5:C99,$Q$5:$Q$99,"=2")</f>
        <v>0</v>
      </c>
      <c r="V19" s="11">
        <f t="shared" ref="V19:AF19" si="10">_xlfn.MINIFS(D5:D99,$Q$5:$Q$99,"=2")</f>
        <v>0</v>
      </c>
      <c r="W19" s="11">
        <f t="shared" si="10"/>
        <v>0</v>
      </c>
      <c r="X19" s="11">
        <f t="shared" si="10"/>
        <v>0</v>
      </c>
      <c r="Y19" s="11">
        <f t="shared" si="10"/>
        <v>0</v>
      </c>
      <c r="Z19" s="11">
        <f t="shared" si="10"/>
        <v>1</v>
      </c>
      <c r="AA19" s="11">
        <f t="shared" si="10"/>
        <v>4</v>
      </c>
      <c r="AB19" s="11">
        <f t="shared" si="10"/>
        <v>1</v>
      </c>
      <c r="AC19" s="11">
        <f t="shared" si="10"/>
        <v>1</v>
      </c>
      <c r="AD19" s="11">
        <f t="shared" si="10"/>
        <v>0</v>
      </c>
      <c r="AE19" s="11">
        <f t="shared" si="10"/>
        <v>0</v>
      </c>
      <c r="AF19" s="11">
        <f t="shared" si="10"/>
        <v>1</v>
      </c>
    </row>
    <row r="20" spans="1:32" x14ac:dyDescent="0.25">
      <c r="A20">
        <v>16</v>
      </c>
      <c r="B20" t="s">
        <v>283</v>
      </c>
      <c r="C20" s="17">
        <v>0</v>
      </c>
      <c r="D20" s="17">
        <v>1</v>
      </c>
      <c r="E20" s="17">
        <v>3</v>
      </c>
      <c r="F20" s="17">
        <v>17</v>
      </c>
      <c r="G20" s="17">
        <v>24</v>
      </c>
      <c r="H20" s="17">
        <v>28</v>
      </c>
      <c r="I20" s="17">
        <v>25</v>
      </c>
      <c r="J20" s="17">
        <v>23</v>
      </c>
      <c r="K20" s="17">
        <v>28</v>
      </c>
      <c r="L20" s="17">
        <v>12</v>
      </c>
      <c r="M20" s="17">
        <v>1</v>
      </c>
      <c r="N20" s="17">
        <v>5</v>
      </c>
      <c r="O20" s="4" t="s">
        <v>1576</v>
      </c>
      <c r="P20" s="14">
        <v>0</v>
      </c>
      <c r="Q20" s="1">
        <v>3</v>
      </c>
      <c r="S20" s="15" t="s">
        <v>1568</v>
      </c>
      <c r="T20" s="5">
        <f>COUNTIF($Q$5:$Q$99,"=3")</f>
        <v>7</v>
      </c>
      <c r="U20" s="11">
        <f>_xlfn.MINIFS(C5:C99,$Q$5:$Q$99,"=3")</f>
        <v>0</v>
      </c>
      <c r="V20" s="11">
        <f t="shared" ref="V20:AF20" si="11">_xlfn.MINIFS(D5:D99,$Q$5:$Q$99,"=3")</f>
        <v>1</v>
      </c>
      <c r="W20" s="11">
        <f t="shared" si="11"/>
        <v>2</v>
      </c>
      <c r="X20" s="11">
        <f t="shared" si="11"/>
        <v>13</v>
      </c>
      <c r="Y20" s="11">
        <f t="shared" si="11"/>
        <v>20</v>
      </c>
      <c r="Z20" s="11">
        <f t="shared" si="11"/>
        <v>21</v>
      </c>
      <c r="AA20" s="11">
        <f t="shared" si="11"/>
        <v>23</v>
      </c>
      <c r="AB20" s="11">
        <f t="shared" si="11"/>
        <v>19</v>
      </c>
      <c r="AC20" s="11">
        <f t="shared" si="11"/>
        <v>23</v>
      </c>
      <c r="AD20" s="11">
        <f t="shared" si="11"/>
        <v>5</v>
      </c>
      <c r="AE20" s="11">
        <f t="shared" si="11"/>
        <v>0</v>
      </c>
      <c r="AF20" s="11">
        <f t="shared" si="11"/>
        <v>2</v>
      </c>
    </row>
    <row r="21" spans="1:32" x14ac:dyDescent="0.25">
      <c r="A21">
        <v>17</v>
      </c>
      <c r="B21" t="s">
        <v>284</v>
      </c>
      <c r="C21" s="17">
        <v>1</v>
      </c>
      <c r="D21" s="17">
        <v>2</v>
      </c>
      <c r="E21" s="17">
        <v>6</v>
      </c>
      <c r="F21" s="17">
        <v>19</v>
      </c>
      <c r="G21" s="17">
        <v>26</v>
      </c>
      <c r="H21" s="17">
        <v>29</v>
      </c>
      <c r="I21" s="17">
        <v>25</v>
      </c>
      <c r="J21" s="17">
        <v>26</v>
      </c>
      <c r="K21" s="17">
        <v>27</v>
      </c>
      <c r="L21" s="17">
        <v>12</v>
      </c>
      <c r="M21" s="17">
        <v>1</v>
      </c>
      <c r="N21" s="17">
        <v>4</v>
      </c>
      <c r="O21" s="4" t="s">
        <v>1576</v>
      </c>
      <c r="P21" s="14">
        <v>0</v>
      </c>
      <c r="Q21" s="1">
        <v>3</v>
      </c>
      <c r="S21" s="15" t="s">
        <v>1566</v>
      </c>
      <c r="T21" s="5">
        <f>COUNTIF($Q$5:$Q$99,"=4")</f>
        <v>26</v>
      </c>
      <c r="U21" s="11">
        <f>_xlfn.MINIFS(C5:C99,$Q$5:$Q$99,"=4")</f>
        <v>0</v>
      </c>
      <c r="V21" s="11">
        <f t="shared" ref="V21:AF21" si="12">_xlfn.MINIFS(D5:D99,$Q$5:$Q$99,"=4")</f>
        <v>0</v>
      </c>
      <c r="W21" s="11">
        <f t="shared" si="12"/>
        <v>0</v>
      </c>
      <c r="X21" s="11">
        <f t="shared" si="12"/>
        <v>0</v>
      </c>
      <c r="Y21" s="11">
        <f t="shared" si="12"/>
        <v>0</v>
      </c>
      <c r="Z21" s="11">
        <f t="shared" si="12"/>
        <v>0</v>
      </c>
      <c r="AA21" s="11">
        <f t="shared" si="12"/>
        <v>12</v>
      </c>
      <c r="AB21" s="11">
        <f t="shared" si="12"/>
        <v>4</v>
      </c>
      <c r="AC21" s="11">
        <f t="shared" si="12"/>
        <v>3</v>
      </c>
      <c r="AD21" s="11">
        <f t="shared" si="12"/>
        <v>0</v>
      </c>
      <c r="AE21" s="11">
        <f t="shared" si="12"/>
        <v>0</v>
      </c>
      <c r="AF21" s="11">
        <f t="shared" si="12"/>
        <v>0</v>
      </c>
    </row>
    <row r="22" spans="1:32" x14ac:dyDescent="0.25">
      <c r="A22">
        <v>18</v>
      </c>
      <c r="B22" t="s">
        <v>94</v>
      </c>
      <c r="C22" s="17">
        <v>0</v>
      </c>
      <c r="D22" s="17">
        <v>3</v>
      </c>
      <c r="E22" s="17">
        <v>0</v>
      </c>
      <c r="F22" s="17">
        <v>1</v>
      </c>
      <c r="G22" s="17">
        <v>2</v>
      </c>
      <c r="H22" s="17">
        <v>14</v>
      </c>
      <c r="I22" s="17">
        <v>21</v>
      </c>
      <c r="J22" s="17">
        <v>20</v>
      </c>
      <c r="K22" s="17">
        <v>14</v>
      </c>
      <c r="L22" s="17">
        <v>1</v>
      </c>
      <c r="M22" s="17">
        <v>0</v>
      </c>
      <c r="N22" s="17">
        <v>4</v>
      </c>
      <c r="O22" s="4" t="s">
        <v>1577</v>
      </c>
      <c r="P22" s="14">
        <v>0</v>
      </c>
      <c r="Q22" s="1">
        <v>4</v>
      </c>
      <c r="S22" s="15" t="s">
        <v>1567</v>
      </c>
      <c r="T22" s="5">
        <f>COUNTIF($Q$5:$Q$99,"=5")</f>
        <v>8</v>
      </c>
      <c r="U22" s="11">
        <f>_xlfn.MINIFS(C5:C99,$Q$5:$Q$99,"=5")</f>
        <v>0</v>
      </c>
      <c r="V22" s="11">
        <f t="shared" ref="V22:AF22" si="13">_xlfn.MINIFS(D5:D99,$Q$5:$Q$99,"=5")</f>
        <v>0</v>
      </c>
      <c r="W22" s="11">
        <f t="shared" si="13"/>
        <v>0</v>
      </c>
      <c r="X22" s="11">
        <f t="shared" si="13"/>
        <v>0</v>
      </c>
      <c r="Y22" s="11">
        <f t="shared" si="13"/>
        <v>0</v>
      </c>
      <c r="Z22" s="11">
        <f t="shared" si="13"/>
        <v>0</v>
      </c>
      <c r="AA22" s="11">
        <f t="shared" si="13"/>
        <v>6</v>
      </c>
      <c r="AB22" s="11">
        <f t="shared" si="13"/>
        <v>4</v>
      </c>
      <c r="AC22" s="11">
        <f t="shared" si="13"/>
        <v>1</v>
      </c>
      <c r="AD22" s="11">
        <f t="shared" si="13"/>
        <v>0</v>
      </c>
      <c r="AE22" s="11">
        <f t="shared" si="13"/>
        <v>0</v>
      </c>
      <c r="AF22" s="11">
        <f t="shared" si="13"/>
        <v>0</v>
      </c>
    </row>
    <row r="23" spans="1:32" x14ac:dyDescent="0.25">
      <c r="A23">
        <v>19</v>
      </c>
      <c r="B23" t="s">
        <v>103</v>
      </c>
      <c r="C23" s="17">
        <v>0</v>
      </c>
      <c r="D23" s="17">
        <v>3</v>
      </c>
      <c r="E23" s="17">
        <v>1</v>
      </c>
      <c r="F23" s="17">
        <v>2</v>
      </c>
      <c r="G23" s="17">
        <v>3</v>
      </c>
      <c r="H23" s="17">
        <v>8</v>
      </c>
      <c r="I23" s="17">
        <v>17</v>
      </c>
      <c r="J23" s="17">
        <v>15</v>
      </c>
      <c r="K23" s="17">
        <v>14</v>
      </c>
      <c r="L23" s="17">
        <v>1</v>
      </c>
      <c r="M23" s="17">
        <v>0</v>
      </c>
      <c r="N23" s="17">
        <v>0</v>
      </c>
      <c r="O23" s="4" t="s">
        <v>1577</v>
      </c>
      <c r="P23" s="14">
        <v>0</v>
      </c>
      <c r="Q23" s="1">
        <v>4</v>
      </c>
      <c r="S23" s="15" t="s">
        <v>1597</v>
      </c>
      <c r="T23" s="5">
        <f>COUNTIF($Q$5:$Q$99,"=6")</f>
        <v>9</v>
      </c>
      <c r="U23" s="11">
        <f>_xlfn.MINIFS(C5:C99,$Q$5:$Q$99,"=6")</f>
        <v>0</v>
      </c>
      <c r="V23" s="11">
        <f t="shared" ref="V23:AF23" si="14">_xlfn.MINIFS(D5:D99,$Q$5:$Q$99,"=6")</f>
        <v>3</v>
      </c>
      <c r="W23" s="11">
        <f t="shared" si="14"/>
        <v>3</v>
      </c>
      <c r="X23" s="11">
        <f t="shared" si="14"/>
        <v>3</v>
      </c>
      <c r="Y23" s="11">
        <f t="shared" si="14"/>
        <v>0</v>
      </c>
      <c r="Z23" s="11">
        <f t="shared" si="14"/>
        <v>0</v>
      </c>
      <c r="AA23" s="11">
        <f t="shared" si="14"/>
        <v>18</v>
      </c>
      <c r="AB23" s="11">
        <f t="shared" si="14"/>
        <v>10</v>
      </c>
      <c r="AC23" s="11">
        <f t="shared" si="14"/>
        <v>3</v>
      </c>
      <c r="AD23" s="11">
        <f t="shared" si="14"/>
        <v>0</v>
      </c>
      <c r="AE23" s="11">
        <f t="shared" si="14"/>
        <v>1</v>
      </c>
      <c r="AF23" s="11">
        <f t="shared" si="14"/>
        <v>0</v>
      </c>
    </row>
    <row r="24" spans="1:32" x14ac:dyDescent="0.25">
      <c r="A24">
        <v>20</v>
      </c>
      <c r="B24" t="s">
        <v>285</v>
      </c>
      <c r="C24" s="17">
        <v>0</v>
      </c>
      <c r="D24" s="17">
        <v>3</v>
      </c>
      <c r="E24" s="17">
        <v>0</v>
      </c>
      <c r="F24" s="17">
        <v>3</v>
      </c>
      <c r="G24" s="17">
        <v>4</v>
      </c>
      <c r="H24" s="17">
        <v>9</v>
      </c>
      <c r="I24" s="17">
        <v>20</v>
      </c>
      <c r="J24" s="17">
        <v>17</v>
      </c>
      <c r="K24" s="17">
        <v>17</v>
      </c>
      <c r="L24" s="17">
        <v>1</v>
      </c>
      <c r="M24" s="17">
        <v>0</v>
      </c>
      <c r="N24" s="17">
        <v>2</v>
      </c>
      <c r="O24" s="4" t="s">
        <v>1577</v>
      </c>
      <c r="P24" s="14">
        <v>0</v>
      </c>
      <c r="Q24" s="1">
        <v>4</v>
      </c>
      <c r="S24" s="15" t="s">
        <v>1562</v>
      </c>
      <c r="T24" s="5">
        <f>COUNTIF(P5:P99,"=1")</f>
        <v>10</v>
      </c>
      <c r="U24" s="11">
        <f>_xlfn.MINIFS(C5:C99,$P$5:$P$99,"=1")</f>
        <v>0</v>
      </c>
      <c r="V24" s="11">
        <f t="shared" ref="V24:AF24" si="15">_xlfn.MINIFS(D5:D99,$P$5:$P$99,"=1")</f>
        <v>0</v>
      </c>
      <c r="W24" s="11">
        <f t="shared" si="15"/>
        <v>0</v>
      </c>
      <c r="X24" s="11">
        <f t="shared" si="15"/>
        <v>0</v>
      </c>
      <c r="Y24" s="11">
        <f t="shared" si="15"/>
        <v>0</v>
      </c>
      <c r="Z24" s="11">
        <f t="shared" si="15"/>
        <v>8</v>
      </c>
      <c r="AA24" s="11">
        <f t="shared" si="15"/>
        <v>2</v>
      </c>
      <c r="AB24" s="11">
        <f t="shared" si="15"/>
        <v>1</v>
      </c>
      <c r="AC24" s="11">
        <f t="shared" si="15"/>
        <v>2</v>
      </c>
      <c r="AD24" s="11">
        <f t="shared" si="15"/>
        <v>0</v>
      </c>
      <c r="AE24" s="11">
        <f t="shared" si="15"/>
        <v>0</v>
      </c>
      <c r="AF24" s="11">
        <f t="shared" si="15"/>
        <v>1</v>
      </c>
    </row>
    <row r="25" spans="1:32" x14ac:dyDescent="0.25">
      <c r="A25">
        <v>21</v>
      </c>
      <c r="B25" t="s">
        <v>286</v>
      </c>
      <c r="C25" s="17">
        <v>0</v>
      </c>
      <c r="D25" s="17">
        <v>3</v>
      </c>
      <c r="E25" s="17">
        <v>3</v>
      </c>
      <c r="F25" s="17">
        <v>3</v>
      </c>
      <c r="G25" s="17">
        <v>1</v>
      </c>
      <c r="H25" s="17">
        <v>1</v>
      </c>
      <c r="I25" s="17">
        <v>20</v>
      </c>
      <c r="J25" s="17">
        <v>9</v>
      </c>
      <c r="K25" s="17">
        <v>3</v>
      </c>
      <c r="L25" s="17">
        <v>2</v>
      </c>
      <c r="M25" s="17">
        <v>3</v>
      </c>
      <c r="N25" s="17">
        <v>2</v>
      </c>
      <c r="O25" s="4" t="s">
        <v>1578</v>
      </c>
      <c r="P25" s="14">
        <v>0</v>
      </c>
      <c r="Q25" s="1">
        <v>4</v>
      </c>
      <c r="S25" s="15" t="s">
        <v>1569</v>
      </c>
      <c r="T25" s="5">
        <f>COUNTIF(P5:P99,"=0")</f>
        <v>85</v>
      </c>
      <c r="U25" s="11">
        <f>_xlfn.MINIFS(C5:C99,$P$5:$P$99,"=0")</f>
        <v>0</v>
      </c>
      <c r="V25" s="11">
        <f t="shared" ref="V25:AF25" si="16">_xlfn.MINIFS(D5:D99,$P$5:$P$99,"=0")</f>
        <v>0</v>
      </c>
      <c r="W25" s="11">
        <f t="shared" si="16"/>
        <v>0</v>
      </c>
      <c r="X25" s="11">
        <f t="shared" si="16"/>
        <v>0</v>
      </c>
      <c r="Y25" s="11">
        <f t="shared" si="16"/>
        <v>0</v>
      </c>
      <c r="Z25" s="11">
        <f t="shared" si="16"/>
        <v>0</v>
      </c>
      <c r="AA25" s="11">
        <f t="shared" si="16"/>
        <v>1</v>
      </c>
      <c r="AB25" s="11">
        <f t="shared" si="16"/>
        <v>0</v>
      </c>
      <c r="AC25" s="11">
        <f t="shared" si="16"/>
        <v>1</v>
      </c>
      <c r="AD25" s="11">
        <f t="shared" si="16"/>
        <v>0</v>
      </c>
      <c r="AE25" s="11">
        <f t="shared" si="16"/>
        <v>0</v>
      </c>
      <c r="AF25" s="11">
        <f t="shared" si="16"/>
        <v>0</v>
      </c>
    </row>
    <row r="26" spans="1:32" x14ac:dyDescent="0.25">
      <c r="A26">
        <v>22</v>
      </c>
      <c r="B26" t="s">
        <v>287</v>
      </c>
      <c r="C26" s="17">
        <v>0</v>
      </c>
      <c r="D26" s="17">
        <v>1</v>
      </c>
      <c r="E26" s="17">
        <v>1</v>
      </c>
      <c r="F26" s="17">
        <v>2</v>
      </c>
      <c r="G26" s="17">
        <v>1</v>
      </c>
      <c r="H26" s="17">
        <v>9</v>
      </c>
      <c r="I26" s="17">
        <v>24</v>
      </c>
      <c r="J26" s="17">
        <v>17</v>
      </c>
      <c r="K26" s="17">
        <v>19</v>
      </c>
      <c r="L26" s="17">
        <v>1</v>
      </c>
      <c r="M26" s="17">
        <v>0</v>
      </c>
      <c r="N26" s="17">
        <v>2</v>
      </c>
      <c r="O26" s="4" t="s">
        <v>1579</v>
      </c>
      <c r="P26" s="14">
        <v>0</v>
      </c>
      <c r="Q26" s="1">
        <v>2</v>
      </c>
    </row>
    <row r="27" spans="1:32" x14ac:dyDescent="0.25">
      <c r="A27">
        <v>23</v>
      </c>
      <c r="B27" t="s">
        <v>288</v>
      </c>
      <c r="C27" s="17">
        <v>0</v>
      </c>
      <c r="D27" s="17">
        <v>4</v>
      </c>
      <c r="E27" s="17">
        <v>2</v>
      </c>
      <c r="F27" s="17">
        <v>4</v>
      </c>
      <c r="G27" s="17">
        <v>0</v>
      </c>
      <c r="H27" s="17">
        <v>4</v>
      </c>
      <c r="I27" s="17">
        <v>15</v>
      </c>
      <c r="J27" s="17">
        <v>12</v>
      </c>
      <c r="K27" s="17">
        <v>15</v>
      </c>
      <c r="L27" s="17">
        <v>1</v>
      </c>
      <c r="M27" s="17">
        <v>0</v>
      </c>
      <c r="N27" s="17">
        <v>4</v>
      </c>
      <c r="O27" s="4" t="s">
        <v>1579</v>
      </c>
      <c r="P27" s="14">
        <v>0</v>
      </c>
      <c r="Q27" s="1">
        <v>2</v>
      </c>
      <c r="U27" t="s">
        <v>1598</v>
      </c>
    </row>
    <row r="28" spans="1:32" x14ac:dyDescent="0.25">
      <c r="A28">
        <v>24</v>
      </c>
      <c r="B28" t="s">
        <v>289</v>
      </c>
      <c r="C28" s="17">
        <v>0</v>
      </c>
      <c r="D28" s="17">
        <v>2</v>
      </c>
      <c r="E28" s="17">
        <v>1</v>
      </c>
      <c r="F28" s="17">
        <v>1</v>
      </c>
      <c r="G28" s="17">
        <v>2</v>
      </c>
      <c r="H28" s="17">
        <v>2</v>
      </c>
      <c r="I28" s="17">
        <v>15</v>
      </c>
      <c r="J28" s="17">
        <v>5</v>
      </c>
      <c r="K28" s="17">
        <v>6</v>
      </c>
      <c r="L28" s="17">
        <v>3</v>
      </c>
      <c r="M28" s="17">
        <v>1</v>
      </c>
      <c r="N28" s="17">
        <v>3</v>
      </c>
      <c r="O28" s="4" t="s">
        <v>1580</v>
      </c>
      <c r="P28" s="14">
        <v>0</v>
      </c>
      <c r="Q28" s="1">
        <v>4</v>
      </c>
      <c r="U28" s="7" t="s">
        <v>0</v>
      </c>
      <c r="V28" s="6" t="s">
        <v>1</v>
      </c>
      <c r="W28" s="7" t="s">
        <v>2</v>
      </c>
      <c r="X28" s="6" t="s">
        <v>3</v>
      </c>
      <c r="Y28" s="7" t="s">
        <v>4</v>
      </c>
      <c r="Z28" s="6" t="s">
        <v>5</v>
      </c>
      <c r="AA28" s="7" t="s">
        <v>6</v>
      </c>
      <c r="AB28" s="6" t="s">
        <v>7</v>
      </c>
      <c r="AC28" s="7" t="s">
        <v>8</v>
      </c>
      <c r="AD28" s="6" t="s">
        <v>9</v>
      </c>
      <c r="AE28" s="7" t="s">
        <v>10</v>
      </c>
      <c r="AF28" s="6" t="s">
        <v>11</v>
      </c>
    </row>
    <row r="29" spans="1:32" x14ac:dyDescent="0.25">
      <c r="A29">
        <v>25</v>
      </c>
      <c r="B29" t="s">
        <v>90</v>
      </c>
      <c r="C29" s="17">
        <v>0</v>
      </c>
      <c r="D29" s="17">
        <v>0</v>
      </c>
      <c r="E29" s="17">
        <v>1</v>
      </c>
      <c r="F29" s="17">
        <v>0</v>
      </c>
      <c r="G29" s="17">
        <v>0</v>
      </c>
      <c r="H29" s="17">
        <v>3</v>
      </c>
      <c r="I29" s="17">
        <v>9</v>
      </c>
      <c r="J29" s="17">
        <v>8</v>
      </c>
      <c r="K29" s="17">
        <v>2</v>
      </c>
      <c r="L29" s="17">
        <v>0</v>
      </c>
      <c r="M29" s="17">
        <v>0</v>
      </c>
      <c r="N29" s="17">
        <v>0</v>
      </c>
      <c r="O29" s="4" t="s">
        <v>1581</v>
      </c>
      <c r="P29" s="14">
        <v>0</v>
      </c>
      <c r="Q29" s="1">
        <v>5</v>
      </c>
      <c r="S29" s="15" t="s">
        <v>1564</v>
      </c>
      <c r="T29" s="5">
        <f>T18</f>
        <v>20</v>
      </c>
      <c r="U29" s="11">
        <f>_xlfn.MAXIFS(C$5:C$99,$Q$5:$Q$99,"=1")</f>
        <v>4</v>
      </c>
      <c r="V29" s="11">
        <f t="shared" ref="V29:AF29" si="17">_xlfn.MAXIFS(D$5:D$99,$Q$5:$Q$99,"=1")</f>
        <v>5</v>
      </c>
      <c r="W29" s="11">
        <f t="shared" si="17"/>
        <v>17</v>
      </c>
      <c r="X29" s="11">
        <f t="shared" si="17"/>
        <v>14</v>
      </c>
      <c r="Y29" s="11">
        <f t="shared" si="17"/>
        <v>10</v>
      </c>
      <c r="Z29" s="11">
        <f t="shared" si="17"/>
        <v>15</v>
      </c>
      <c r="AA29" s="11">
        <f t="shared" si="17"/>
        <v>30</v>
      </c>
      <c r="AB29" s="11">
        <f t="shared" si="17"/>
        <v>22</v>
      </c>
      <c r="AC29" s="11">
        <f t="shared" si="17"/>
        <v>19</v>
      </c>
      <c r="AD29" s="11">
        <f t="shared" si="17"/>
        <v>18</v>
      </c>
      <c r="AE29" s="11">
        <f t="shared" si="17"/>
        <v>18</v>
      </c>
      <c r="AF29" s="11">
        <f t="shared" si="17"/>
        <v>13</v>
      </c>
    </row>
    <row r="30" spans="1:32" x14ac:dyDescent="0.25">
      <c r="A30">
        <v>26</v>
      </c>
      <c r="B30" t="s">
        <v>106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17</v>
      </c>
      <c r="I30" s="17">
        <v>20</v>
      </c>
      <c r="J30" s="17">
        <v>17</v>
      </c>
      <c r="K30" s="17">
        <v>2</v>
      </c>
      <c r="L30" s="17">
        <v>0</v>
      </c>
      <c r="M30" s="17">
        <v>0</v>
      </c>
      <c r="N30" s="17">
        <v>1</v>
      </c>
      <c r="O30" s="4" t="s">
        <v>1581</v>
      </c>
      <c r="P30" s="14">
        <v>1</v>
      </c>
      <c r="Q30" s="1">
        <v>5</v>
      </c>
      <c r="S30" s="15" t="s">
        <v>1565</v>
      </c>
      <c r="T30" s="5">
        <f t="shared" ref="T30:T35" si="18">T19</f>
        <v>25</v>
      </c>
      <c r="U30" s="11">
        <f>_xlfn.MAXIFS(C$5:C$99,$Q$5:$Q$99,"=2")</f>
        <v>0</v>
      </c>
      <c r="V30" s="11">
        <f t="shared" ref="V30:AF30" si="19">_xlfn.MAXIFS(D$5:D$99,$Q$5:$Q$99,"=2")</f>
        <v>4</v>
      </c>
      <c r="W30" s="11">
        <f t="shared" si="19"/>
        <v>3</v>
      </c>
      <c r="X30" s="11">
        <f t="shared" si="19"/>
        <v>6</v>
      </c>
      <c r="Y30" s="11">
        <f t="shared" si="19"/>
        <v>5</v>
      </c>
      <c r="Z30" s="11">
        <f t="shared" si="19"/>
        <v>21</v>
      </c>
      <c r="AA30" s="11">
        <f t="shared" si="19"/>
        <v>29</v>
      </c>
      <c r="AB30" s="11">
        <f t="shared" si="19"/>
        <v>31</v>
      </c>
      <c r="AC30" s="11">
        <f t="shared" si="19"/>
        <v>22</v>
      </c>
      <c r="AD30" s="11">
        <f t="shared" si="19"/>
        <v>5</v>
      </c>
      <c r="AE30" s="11">
        <f t="shared" si="19"/>
        <v>4</v>
      </c>
      <c r="AF30" s="11">
        <f t="shared" si="19"/>
        <v>8</v>
      </c>
    </row>
    <row r="31" spans="1:32" x14ac:dyDescent="0.25">
      <c r="A31">
        <v>27</v>
      </c>
      <c r="B31" t="s">
        <v>290</v>
      </c>
      <c r="C31" s="17">
        <v>0</v>
      </c>
      <c r="D31" s="17">
        <v>0</v>
      </c>
      <c r="E31" s="17">
        <v>1</v>
      </c>
      <c r="F31" s="17">
        <v>0</v>
      </c>
      <c r="G31" s="17">
        <v>0</v>
      </c>
      <c r="H31" s="17">
        <v>2</v>
      </c>
      <c r="I31" s="17">
        <v>13</v>
      </c>
      <c r="J31" s="17">
        <v>11</v>
      </c>
      <c r="K31" s="17">
        <v>3</v>
      </c>
      <c r="L31" s="17">
        <v>0</v>
      </c>
      <c r="M31" s="17">
        <v>1</v>
      </c>
      <c r="N31" s="17">
        <v>0</v>
      </c>
      <c r="O31" s="4" t="s">
        <v>1581</v>
      </c>
      <c r="P31" s="14">
        <v>0</v>
      </c>
      <c r="Q31" s="1">
        <v>5</v>
      </c>
      <c r="S31" s="15" t="s">
        <v>1568</v>
      </c>
      <c r="T31" s="5">
        <f t="shared" si="18"/>
        <v>7</v>
      </c>
      <c r="U31" s="11">
        <f>_xlfn.MAXIFS(C$5:C$99,$Q$5:$Q$99,"=3")</f>
        <v>1</v>
      </c>
      <c r="V31" s="11">
        <f t="shared" ref="V31:AF31" si="20">_xlfn.MAXIFS(D$5:D$99,$Q$5:$Q$99,"=3")</f>
        <v>2</v>
      </c>
      <c r="W31" s="11">
        <f t="shared" si="20"/>
        <v>6</v>
      </c>
      <c r="X31" s="11">
        <f t="shared" si="20"/>
        <v>19</v>
      </c>
      <c r="Y31" s="11">
        <f t="shared" si="20"/>
        <v>30</v>
      </c>
      <c r="Z31" s="11">
        <f t="shared" si="20"/>
        <v>29</v>
      </c>
      <c r="AA31" s="11">
        <f t="shared" si="20"/>
        <v>30</v>
      </c>
      <c r="AB31" s="11">
        <f t="shared" si="20"/>
        <v>28</v>
      </c>
      <c r="AC31" s="11">
        <f t="shared" si="20"/>
        <v>29</v>
      </c>
      <c r="AD31" s="11">
        <f t="shared" si="20"/>
        <v>15</v>
      </c>
      <c r="AE31" s="11">
        <f t="shared" si="20"/>
        <v>2</v>
      </c>
      <c r="AF31" s="11">
        <f t="shared" si="20"/>
        <v>6</v>
      </c>
    </row>
    <row r="32" spans="1:32" x14ac:dyDescent="0.25">
      <c r="A32">
        <v>28</v>
      </c>
      <c r="B32" t="s">
        <v>291</v>
      </c>
      <c r="C32" s="17">
        <v>1</v>
      </c>
      <c r="D32" s="17">
        <v>5</v>
      </c>
      <c r="E32" s="17">
        <v>5</v>
      </c>
      <c r="F32" s="17">
        <v>6</v>
      </c>
      <c r="G32" s="17">
        <v>4</v>
      </c>
      <c r="H32" s="17">
        <v>6</v>
      </c>
      <c r="I32" s="17">
        <v>26</v>
      </c>
      <c r="J32" s="17">
        <v>23</v>
      </c>
      <c r="K32" s="17">
        <v>14</v>
      </c>
      <c r="L32" s="17">
        <v>7</v>
      </c>
      <c r="M32" s="17">
        <v>5</v>
      </c>
      <c r="N32" s="17">
        <v>1</v>
      </c>
      <c r="O32" s="4" t="s">
        <v>1582</v>
      </c>
      <c r="P32" s="14">
        <v>0</v>
      </c>
      <c r="Q32" s="1">
        <v>6</v>
      </c>
      <c r="S32" s="15" t="s">
        <v>1566</v>
      </c>
      <c r="T32" s="5">
        <f t="shared" si="18"/>
        <v>26</v>
      </c>
      <c r="U32" s="11">
        <f>_xlfn.MAXIFS(C$5:C$99,$Q$5:$Q$99,"=4")</f>
        <v>1</v>
      </c>
      <c r="V32" s="11">
        <f t="shared" ref="V32:AF32" si="21">_xlfn.MAXIFS(D$5:D$99,$Q$5:$Q$99,"=4")</f>
        <v>4</v>
      </c>
      <c r="W32" s="11">
        <f t="shared" si="21"/>
        <v>6</v>
      </c>
      <c r="X32" s="11">
        <f t="shared" si="21"/>
        <v>6</v>
      </c>
      <c r="Y32" s="11">
        <f t="shared" si="21"/>
        <v>9</v>
      </c>
      <c r="Z32" s="11">
        <f t="shared" si="21"/>
        <v>14</v>
      </c>
      <c r="AA32" s="11">
        <f t="shared" si="21"/>
        <v>28</v>
      </c>
      <c r="AB32" s="11">
        <f t="shared" si="21"/>
        <v>26</v>
      </c>
      <c r="AC32" s="11">
        <f t="shared" si="21"/>
        <v>22</v>
      </c>
      <c r="AD32" s="11">
        <f t="shared" si="21"/>
        <v>6</v>
      </c>
      <c r="AE32" s="11">
        <f t="shared" si="21"/>
        <v>4</v>
      </c>
      <c r="AF32" s="11">
        <f t="shared" si="21"/>
        <v>7</v>
      </c>
    </row>
    <row r="33" spans="1:32" x14ac:dyDescent="0.25">
      <c r="A33">
        <v>29</v>
      </c>
      <c r="B33" t="s">
        <v>292</v>
      </c>
      <c r="C33" s="17">
        <v>0</v>
      </c>
      <c r="D33" s="17">
        <v>3</v>
      </c>
      <c r="E33" s="17">
        <v>5</v>
      </c>
      <c r="F33" s="17">
        <v>3</v>
      </c>
      <c r="G33" s="17">
        <v>0</v>
      </c>
      <c r="H33" s="17">
        <v>0</v>
      </c>
      <c r="I33" s="17">
        <v>19</v>
      </c>
      <c r="J33" s="17">
        <v>10</v>
      </c>
      <c r="K33" s="17">
        <v>9</v>
      </c>
      <c r="L33" s="17">
        <v>2</v>
      </c>
      <c r="M33" s="17">
        <v>3</v>
      </c>
      <c r="N33" s="17">
        <v>4</v>
      </c>
      <c r="O33" s="4" t="s">
        <v>1582</v>
      </c>
      <c r="P33" s="14">
        <v>0</v>
      </c>
      <c r="Q33" s="1">
        <v>6</v>
      </c>
      <c r="S33" s="15" t="s">
        <v>1567</v>
      </c>
      <c r="T33" s="5">
        <f t="shared" si="18"/>
        <v>8</v>
      </c>
      <c r="U33" s="11">
        <f>_xlfn.MAXIFS(C$5:C$99,$Q$5:$Q$99,"=5")</f>
        <v>1</v>
      </c>
      <c r="V33" s="11">
        <f t="shared" ref="V33:AF33" si="22">_xlfn.MAXIFS(D$5:D$99,$Q$5:$Q$99,"=5")</f>
        <v>2</v>
      </c>
      <c r="W33" s="11">
        <f t="shared" si="22"/>
        <v>2</v>
      </c>
      <c r="X33" s="11">
        <f t="shared" si="22"/>
        <v>1</v>
      </c>
      <c r="Y33" s="11">
        <f t="shared" si="22"/>
        <v>1</v>
      </c>
      <c r="Z33" s="11">
        <f t="shared" si="22"/>
        <v>17</v>
      </c>
      <c r="AA33" s="11">
        <f t="shared" si="22"/>
        <v>20</v>
      </c>
      <c r="AB33" s="11">
        <f t="shared" si="22"/>
        <v>17</v>
      </c>
      <c r="AC33" s="11">
        <f t="shared" si="22"/>
        <v>10</v>
      </c>
      <c r="AD33" s="11">
        <f t="shared" si="22"/>
        <v>2</v>
      </c>
      <c r="AE33" s="11">
        <f t="shared" si="22"/>
        <v>1</v>
      </c>
      <c r="AF33" s="11">
        <f t="shared" si="22"/>
        <v>1</v>
      </c>
    </row>
    <row r="34" spans="1:32" x14ac:dyDescent="0.25">
      <c r="A34">
        <v>30</v>
      </c>
      <c r="B34" t="s">
        <v>293</v>
      </c>
      <c r="C34" s="17">
        <v>0</v>
      </c>
      <c r="D34" s="17">
        <v>3</v>
      </c>
      <c r="E34" s="17">
        <v>4</v>
      </c>
      <c r="F34" s="17">
        <v>4</v>
      </c>
      <c r="G34" s="17">
        <v>1</v>
      </c>
      <c r="H34" s="17">
        <v>3</v>
      </c>
      <c r="I34" s="17">
        <v>24</v>
      </c>
      <c r="J34" s="17">
        <v>17</v>
      </c>
      <c r="K34" s="17">
        <v>12</v>
      </c>
      <c r="L34" s="17">
        <v>2</v>
      </c>
      <c r="M34" s="17">
        <v>2</v>
      </c>
      <c r="N34" s="17">
        <v>4</v>
      </c>
      <c r="O34" s="4" t="s">
        <v>1582</v>
      </c>
      <c r="P34" s="14">
        <v>0</v>
      </c>
      <c r="Q34" s="1">
        <v>6</v>
      </c>
      <c r="S34" s="15" t="s">
        <v>1597</v>
      </c>
      <c r="T34" s="5">
        <f t="shared" si="18"/>
        <v>9</v>
      </c>
      <c r="U34" s="11">
        <f>_xlfn.MAXIFS(C$5:C$99,$Q$5:$Q$99,"=6")</f>
        <v>3</v>
      </c>
      <c r="V34" s="11">
        <f t="shared" ref="V34:AF34" si="23">_xlfn.MAXIFS(D$5:D$99,$Q$5:$Q$99,"=6")</f>
        <v>8</v>
      </c>
      <c r="W34" s="11">
        <f t="shared" si="23"/>
        <v>10</v>
      </c>
      <c r="X34" s="11">
        <f t="shared" si="23"/>
        <v>9</v>
      </c>
      <c r="Y34" s="11">
        <f t="shared" si="23"/>
        <v>9</v>
      </c>
      <c r="Z34" s="11">
        <f t="shared" si="23"/>
        <v>8</v>
      </c>
      <c r="AA34" s="11">
        <f t="shared" si="23"/>
        <v>26</v>
      </c>
      <c r="AB34" s="11">
        <f t="shared" si="23"/>
        <v>23</v>
      </c>
      <c r="AC34" s="11">
        <f t="shared" si="23"/>
        <v>14</v>
      </c>
      <c r="AD34" s="11">
        <f t="shared" si="23"/>
        <v>7</v>
      </c>
      <c r="AE34" s="11">
        <f t="shared" si="23"/>
        <v>7</v>
      </c>
      <c r="AF34" s="11">
        <f t="shared" si="23"/>
        <v>4</v>
      </c>
    </row>
    <row r="35" spans="1:32" x14ac:dyDescent="0.25">
      <c r="A35">
        <v>31</v>
      </c>
      <c r="B35" t="s">
        <v>294</v>
      </c>
      <c r="C35" s="17">
        <v>0</v>
      </c>
      <c r="D35" s="17">
        <v>5</v>
      </c>
      <c r="E35" s="17">
        <v>4</v>
      </c>
      <c r="F35" s="17">
        <v>4</v>
      </c>
      <c r="G35" s="17">
        <v>4</v>
      </c>
      <c r="H35" s="17">
        <v>6</v>
      </c>
      <c r="I35" s="17">
        <v>22</v>
      </c>
      <c r="J35" s="17">
        <v>21</v>
      </c>
      <c r="K35" s="17">
        <v>13</v>
      </c>
      <c r="L35" s="17">
        <v>3</v>
      </c>
      <c r="M35" s="17">
        <v>3</v>
      </c>
      <c r="N35" s="17">
        <v>4</v>
      </c>
      <c r="O35" s="4" t="s">
        <v>1582</v>
      </c>
      <c r="P35" s="14">
        <v>0</v>
      </c>
      <c r="Q35" s="1">
        <v>6</v>
      </c>
      <c r="S35" s="15" t="s">
        <v>1562</v>
      </c>
      <c r="T35" s="5">
        <f t="shared" si="18"/>
        <v>10</v>
      </c>
      <c r="U35" s="11">
        <f>_xlfn.MAXIFS(C$5:C$99,$P$5:$P$99,"=1")</f>
        <v>4</v>
      </c>
      <c r="V35" s="11">
        <f t="shared" ref="V35:AF35" si="24">_xlfn.MAXIFS(D$5:D$99,$P$5:$P$99,"=1")</f>
        <v>5</v>
      </c>
      <c r="W35" s="11">
        <f t="shared" si="24"/>
        <v>17</v>
      </c>
      <c r="X35" s="11">
        <f t="shared" si="24"/>
        <v>14</v>
      </c>
      <c r="Y35" s="11">
        <f t="shared" si="24"/>
        <v>10</v>
      </c>
      <c r="Z35" s="11">
        <f t="shared" si="24"/>
        <v>21</v>
      </c>
      <c r="AA35" s="11">
        <f t="shared" si="24"/>
        <v>29</v>
      </c>
      <c r="AB35" s="11">
        <f t="shared" si="24"/>
        <v>31</v>
      </c>
      <c r="AC35" s="11">
        <f t="shared" si="24"/>
        <v>22</v>
      </c>
      <c r="AD35" s="11">
        <f t="shared" si="24"/>
        <v>18</v>
      </c>
      <c r="AE35" s="11">
        <f t="shared" si="24"/>
        <v>18</v>
      </c>
      <c r="AF35" s="11">
        <f t="shared" si="24"/>
        <v>12</v>
      </c>
    </row>
    <row r="36" spans="1:32" x14ac:dyDescent="0.25">
      <c r="A36">
        <v>32</v>
      </c>
      <c r="B36" t="s">
        <v>295</v>
      </c>
      <c r="C36" s="17">
        <v>1</v>
      </c>
      <c r="D36" s="17">
        <v>4</v>
      </c>
      <c r="E36" s="17">
        <v>7</v>
      </c>
      <c r="F36" s="17">
        <v>4</v>
      </c>
      <c r="G36" s="17">
        <v>1</v>
      </c>
      <c r="H36" s="17">
        <v>6</v>
      </c>
      <c r="I36" s="17">
        <v>19</v>
      </c>
      <c r="J36" s="17">
        <v>11</v>
      </c>
      <c r="K36" s="17">
        <v>6</v>
      </c>
      <c r="L36" s="17">
        <v>3</v>
      </c>
      <c r="M36" s="17">
        <v>4</v>
      </c>
      <c r="N36" s="17">
        <v>0</v>
      </c>
      <c r="O36" s="4" t="s">
        <v>1583</v>
      </c>
      <c r="P36" s="14">
        <v>0</v>
      </c>
      <c r="Q36" s="1">
        <v>6</v>
      </c>
      <c r="S36" s="15" t="s">
        <v>1569</v>
      </c>
      <c r="T36" s="5">
        <f>T25</f>
        <v>85</v>
      </c>
      <c r="U36" s="11">
        <f>_xlfn.MAXIFS(C$5:C$99,$P$5:$P$99,"=0")</f>
        <v>3</v>
      </c>
      <c r="V36" s="11">
        <f t="shared" ref="V36:AF36" si="25">_xlfn.MAXIFS(D$5:D$99,$P$5:$P$99,"=0")</f>
        <v>8</v>
      </c>
      <c r="W36" s="11">
        <f t="shared" si="25"/>
        <v>10</v>
      </c>
      <c r="X36" s="11">
        <f t="shared" si="25"/>
        <v>19</v>
      </c>
      <c r="Y36" s="11">
        <f t="shared" si="25"/>
        <v>30</v>
      </c>
      <c r="Z36" s="11">
        <f t="shared" si="25"/>
        <v>29</v>
      </c>
      <c r="AA36" s="11">
        <f t="shared" si="25"/>
        <v>30</v>
      </c>
      <c r="AB36" s="11">
        <f t="shared" si="25"/>
        <v>31</v>
      </c>
      <c r="AC36" s="11">
        <f t="shared" si="25"/>
        <v>29</v>
      </c>
      <c r="AD36" s="11">
        <f t="shared" si="25"/>
        <v>15</v>
      </c>
      <c r="AE36" s="11">
        <f t="shared" si="25"/>
        <v>16</v>
      </c>
      <c r="AF36" s="11">
        <f t="shared" si="25"/>
        <v>13</v>
      </c>
    </row>
    <row r="37" spans="1:32" x14ac:dyDescent="0.25">
      <c r="A37">
        <v>33</v>
      </c>
      <c r="B37" t="s">
        <v>105</v>
      </c>
      <c r="C37" s="17">
        <v>3</v>
      </c>
      <c r="D37" s="17">
        <v>8</v>
      </c>
      <c r="E37" s="17">
        <v>10</v>
      </c>
      <c r="F37" s="17">
        <v>9</v>
      </c>
      <c r="G37" s="17">
        <v>9</v>
      </c>
      <c r="H37" s="17">
        <v>8</v>
      </c>
      <c r="I37" s="17">
        <v>18</v>
      </c>
      <c r="J37" s="17">
        <v>14</v>
      </c>
      <c r="K37" s="17">
        <v>3</v>
      </c>
      <c r="L37" s="17">
        <v>7</v>
      </c>
      <c r="M37" s="17">
        <v>7</v>
      </c>
      <c r="N37" s="17">
        <v>1</v>
      </c>
      <c r="O37" s="4" t="s">
        <v>1583</v>
      </c>
      <c r="P37" s="14">
        <v>0</v>
      </c>
      <c r="Q37" s="1">
        <v>6</v>
      </c>
    </row>
    <row r="38" spans="1:32" x14ac:dyDescent="0.25">
      <c r="A38">
        <v>34</v>
      </c>
      <c r="B38" t="s">
        <v>93</v>
      </c>
      <c r="C38" s="17">
        <v>0</v>
      </c>
      <c r="D38" s="17">
        <v>4</v>
      </c>
      <c r="E38" s="17">
        <v>0</v>
      </c>
      <c r="F38" s="17">
        <v>4</v>
      </c>
      <c r="G38" s="17">
        <v>8</v>
      </c>
      <c r="H38" s="17">
        <v>11</v>
      </c>
      <c r="I38" s="17">
        <v>26</v>
      </c>
      <c r="J38" s="17">
        <v>24</v>
      </c>
      <c r="K38" s="17">
        <v>18</v>
      </c>
      <c r="L38" s="17">
        <v>4</v>
      </c>
      <c r="M38" s="17">
        <v>0</v>
      </c>
      <c r="N38" s="17">
        <v>5</v>
      </c>
      <c r="O38" s="4" t="s">
        <v>1584</v>
      </c>
      <c r="P38" s="14">
        <v>0</v>
      </c>
      <c r="Q38" s="1">
        <v>4</v>
      </c>
    </row>
    <row r="39" spans="1:32" x14ac:dyDescent="0.25">
      <c r="A39">
        <v>35</v>
      </c>
      <c r="B39" t="s">
        <v>296</v>
      </c>
      <c r="C39" s="17">
        <v>0</v>
      </c>
      <c r="D39" s="17">
        <v>3</v>
      </c>
      <c r="E39" s="17">
        <v>1</v>
      </c>
      <c r="F39" s="17">
        <v>6</v>
      </c>
      <c r="G39" s="17">
        <v>8</v>
      </c>
      <c r="H39" s="17">
        <v>8</v>
      </c>
      <c r="I39" s="17">
        <v>2</v>
      </c>
      <c r="J39" s="17">
        <v>0</v>
      </c>
      <c r="K39" s="17">
        <v>13</v>
      </c>
      <c r="L39" s="17">
        <v>8</v>
      </c>
      <c r="M39" s="17">
        <v>8</v>
      </c>
      <c r="N39" s="17">
        <v>7</v>
      </c>
      <c r="O39" s="4" t="s">
        <v>1585</v>
      </c>
      <c r="P39" s="14">
        <v>0</v>
      </c>
      <c r="Q39" s="1">
        <v>1</v>
      </c>
    </row>
    <row r="40" spans="1:32" x14ac:dyDescent="0.25">
      <c r="A40">
        <v>36</v>
      </c>
      <c r="B40" t="s">
        <v>297</v>
      </c>
      <c r="C40" s="17">
        <v>0</v>
      </c>
      <c r="D40" s="17">
        <v>2</v>
      </c>
      <c r="E40" s="17">
        <v>3</v>
      </c>
      <c r="F40" s="17">
        <v>6</v>
      </c>
      <c r="G40" s="17">
        <v>4</v>
      </c>
      <c r="H40" s="17">
        <v>6</v>
      </c>
      <c r="I40" s="17">
        <v>14</v>
      </c>
      <c r="J40" s="17">
        <v>2</v>
      </c>
      <c r="K40" s="17">
        <v>11</v>
      </c>
      <c r="L40" s="17">
        <v>6</v>
      </c>
      <c r="M40" s="17">
        <v>6</v>
      </c>
      <c r="N40" s="17">
        <v>4</v>
      </c>
      <c r="O40" s="4" t="s">
        <v>1585</v>
      </c>
      <c r="P40" s="14">
        <v>0</v>
      </c>
      <c r="Q40" s="1">
        <v>1</v>
      </c>
    </row>
    <row r="41" spans="1:32" x14ac:dyDescent="0.25">
      <c r="A41">
        <v>37</v>
      </c>
      <c r="B41" t="s">
        <v>298</v>
      </c>
      <c r="C41" s="17">
        <v>0</v>
      </c>
      <c r="D41" s="17">
        <v>4</v>
      </c>
      <c r="E41" s="17">
        <v>0</v>
      </c>
      <c r="F41" s="17">
        <v>4</v>
      </c>
      <c r="G41" s="17">
        <v>0</v>
      </c>
      <c r="H41" s="17">
        <v>6</v>
      </c>
      <c r="I41" s="17">
        <v>5</v>
      </c>
      <c r="J41" s="17">
        <v>1</v>
      </c>
      <c r="K41" s="17">
        <v>9</v>
      </c>
      <c r="L41" s="17">
        <v>2</v>
      </c>
      <c r="M41" s="17">
        <v>2</v>
      </c>
      <c r="N41" s="17">
        <v>4</v>
      </c>
      <c r="O41" s="4" t="s">
        <v>1585</v>
      </c>
      <c r="P41" s="14">
        <v>0</v>
      </c>
      <c r="Q41" s="1">
        <v>1</v>
      </c>
    </row>
    <row r="42" spans="1:32" x14ac:dyDescent="0.25">
      <c r="A42">
        <v>38</v>
      </c>
      <c r="B42" t="s">
        <v>299</v>
      </c>
      <c r="C42" s="17">
        <v>0</v>
      </c>
      <c r="D42" s="17">
        <v>4</v>
      </c>
      <c r="E42" s="17">
        <v>3</v>
      </c>
      <c r="F42" s="17">
        <v>6</v>
      </c>
      <c r="G42" s="17">
        <v>1</v>
      </c>
      <c r="H42" s="17">
        <v>11</v>
      </c>
      <c r="I42" s="17">
        <v>30</v>
      </c>
      <c r="J42" s="17">
        <v>22</v>
      </c>
      <c r="K42" s="17">
        <v>10</v>
      </c>
      <c r="L42" s="17">
        <v>7</v>
      </c>
      <c r="M42" s="17">
        <v>6</v>
      </c>
      <c r="N42" s="17">
        <v>3</v>
      </c>
      <c r="O42" s="4" t="s">
        <v>1585</v>
      </c>
      <c r="P42" s="14">
        <v>0</v>
      </c>
      <c r="Q42" s="1">
        <v>1</v>
      </c>
    </row>
    <row r="43" spans="1:32" x14ac:dyDescent="0.25">
      <c r="A43">
        <v>39</v>
      </c>
      <c r="B43" t="s">
        <v>300</v>
      </c>
      <c r="C43" s="17">
        <v>0</v>
      </c>
      <c r="D43" s="17">
        <v>0</v>
      </c>
      <c r="E43" s="17">
        <v>2</v>
      </c>
      <c r="F43" s="17">
        <v>3</v>
      </c>
      <c r="G43" s="17">
        <v>0</v>
      </c>
      <c r="H43" s="17">
        <v>2</v>
      </c>
      <c r="I43" s="17">
        <v>17</v>
      </c>
      <c r="J43" s="17">
        <v>13</v>
      </c>
      <c r="K43" s="17">
        <v>11</v>
      </c>
      <c r="L43" s="17">
        <v>1</v>
      </c>
      <c r="M43" s="17">
        <v>0</v>
      </c>
      <c r="N43" s="17">
        <v>3</v>
      </c>
      <c r="O43" s="4" t="s">
        <v>1586</v>
      </c>
      <c r="P43" s="14">
        <v>0</v>
      </c>
      <c r="Q43" s="1">
        <v>2</v>
      </c>
    </row>
    <row r="44" spans="1:32" x14ac:dyDescent="0.25">
      <c r="A44">
        <v>40</v>
      </c>
      <c r="B44" t="s">
        <v>301</v>
      </c>
      <c r="C44" s="17">
        <v>0</v>
      </c>
      <c r="D44" s="17">
        <v>1</v>
      </c>
      <c r="E44" s="17">
        <v>2</v>
      </c>
      <c r="F44" s="17">
        <v>1</v>
      </c>
      <c r="G44" s="17">
        <v>0</v>
      </c>
      <c r="H44" s="17">
        <v>3</v>
      </c>
      <c r="I44" s="17">
        <v>11</v>
      </c>
      <c r="J44" s="17">
        <v>13</v>
      </c>
      <c r="K44" s="17">
        <v>7</v>
      </c>
      <c r="L44" s="17">
        <v>2</v>
      </c>
      <c r="M44" s="17">
        <v>0</v>
      </c>
      <c r="N44" s="17">
        <v>3</v>
      </c>
      <c r="O44" s="4" t="s">
        <v>1586</v>
      </c>
      <c r="P44" s="14">
        <v>0</v>
      </c>
      <c r="Q44" s="1">
        <v>2</v>
      </c>
    </row>
    <row r="45" spans="1:32" x14ac:dyDescent="0.25">
      <c r="A45">
        <v>41</v>
      </c>
      <c r="B45" t="s">
        <v>96</v>
      </c>
      <c r="C45" s="17">
        <v>0</v>
      </c>
      <c r="D45" s="17">
        <v>1</v>
      </c>
      <c r="E45" s="17">
        <v>2</v>
      </c>
      <c r="F45" s="17">
        <v>0</v>
      </c>
      <c r="G45" s="17">
        <v>0</v>
      </c>
      <c r="H45" s="17">
        <v>1</v>
      </c>
      <c r="I45" s="17">
        <v>13</v>
      </c>
      <c r="J45" s="17">
        <v>11</v>
      </c>
      <c r="K45" s="17">
        <v>10</v>
      </c>
      <c r="L45" s="17">
        <v>1</v>
      </c>
      <c r="M45" s="17">
        <v>0</v>
      </c>
      <c r="N45" s="17">
        <v>2</v>
      </c>
      <c r="O45" s="4" t="s">
        <v>1586</v>
      </c>
      <c r="P45" s="14">
        <v>0</v>
      </c>
      <c r="Q45" s="1">
        <v>2</v>
      </c>
    </row>
    <row r="46" spans="1:32" x14ac:dyDescent="0.25">
      <c r="A46">
        <v>42</v>
      </c>
      <c r="B46" t="s">
        <v>302</v>
      </c>
      <c r="C46" s="17">
        <v>0</v>
      </c>
      <c r="D46" s="17">
        <v>0</v>
      </c>
      <c r="E46" s="17">
        <v>2</v>
      </c>
      <c r="F46" s="17">
        <v>0</v>
      </c>
      <c r="G46" s="17">
        <v>0</v>
      </c>
      <c r="H46" s="17">
        <v>3</v>
      </c>
      <c r="I46" s="17">
        <v>9</v>
      </c>
      <c r="J46" s="17">
        <v>12</v>
      </c>
      <c r="K46" s="17">
        <v>8</v>
      </c>
      <c r="L46" s="17">
        <v>3</v>
      </c>
      <c r="M46" s="17">
        <v>1</v>
      </c>
      <c r="N46" s="17">
        <v>3</v>
      </c>
      <c r="O46" s="4" t="s">
        <v>1586</v>
      </c>
      <c r="P46" s="14">
        <v>0</v>
      </c>
      <c r="Q46" s="1">
        <v>2</v>
      </c>
    </row>
    <row r="47" spans="1:32" x14ac:dyDescent="0.25">
      <c r="A47">
        <v>43</v>
      </c>
      <c r="B47" t="s">
        <v>303</v>
      </c>
      <c r="C47" s="17">
        <v>0</v>
      </c>
      <c r="D47" s="17">
        <v>3</v>
      </c>
      <c r="E47" s="17">
        <v>2</v>
      </c>
      <c r="F47" s="17">
        <v>3</v>
      </c>
      <c r="G47" s="17">
        <v>0</v>
      </c>
      <c r="H47" s="17">
        <v>5</v>
      </c>
      <c r="I47" s="17">
        <v>16</v>
      </c>
      <c r="J47" s="17">
        <v>18</v>
      </c>
      <c r="K47" s="17">
        <v>11</v>
      </c>
      <c r="L47" s="17">
        <v>1</v>
      </c>
      <c r="M47" s="17">
        <v>0</v>
      </c>
      <c r="N47" s="17">
        <v>4</v>
      </c>
      <c r="O47" s="4" t="s">
        <v>1586</v>
      </c>
      <c r="P47" s="14">
        <v>0</v>
      </c>
      <c r="Q47" s="1">
        <v>2</v>
      </c>
    </row>
    <row r="48" spans="1:32" x14ac:dyDescent="0.25">
      <c r="A48">
        <v>44</v>
      </c>
      <c r="B48" t="s">
        <v>304</v>
      </c>
      <c r="C48" s="17">
        <v>0</v>
      </c>
      <c r="D48" s="17">
        <v>1</v>
      </c>
      <c r="E48" s="17">
        <v>3</v>
      </c>
      <c r="F48" s="17">
        <v>0</v>
      </c>
      <c r="G48" s="17">
        <v>0</v>
      </c>
      <c r="H48" s="17">
        <v>2</v>
      </c>
      <c r="I48" s="17">
        <v>11</v>
      </c>
      <c r="J48" s="17">
        <v>13</v>
      </c>
      <c r="K48" s="17">
        <v>9</v>
      </c>
      <c r="L48" s="17">
        <v>2</v>
      </c>
      <c r="M48" s="17">
        <v>0</v>
      </c>
      <c r="N48" s="17">
        <v>2</v>
      </c>
      <c r="O48" s="4" t="s">
        <v>1586</v>
      </c>
      <c r="P48" s="14">
        <v>0</v>
      </c>
      <c r="Q48" s="1">
        <v>2</v>
      </c>
    </row>
    <row r="49" spans="1:17" x14ac:dyDescent="0.25">
      <c r="A49">
        <v>45</v>
      </c>
      <c r="B49" t="s">
        <v>305</v>
      </c>
      <c r="C49" s="17">
        <v>0</v>
      </c>
      <c r="D49" s="17">
        <v>1</v>
      </c>
      <c r="E49" s="17">
        <v>3</v>
      </c>
      <c r="F49" s="17">
        <v>4</v>
      </c>
      <c r="G49" s="17">
        <v>0</v>
      </c>
      <c r="H49" s="17">
        <v>4</v>
      </c>
      <c r="I49" s="17">
        <v>15</v>
      </c>
      <c r="J49" s="17">
        <v>11</v>
      </c>
      <c r="K49" s="17">
        <v>9</v>
      </c>
      <c r="L49" s="17">
        <v>0</v>
      </c>
      <c r="M49" s="17">
        <v>0</v>
      </c>
      <c r="N49" s="17">
        <v>6</v>
      </c>
      <c r="O49" s="4" t="s">
        <v>1587</v>
      </c>
      <c r="P49" s="14">
        <v>0</v>
      </c>
      <c r="Q49" s="1">
        <v>2</v>
      </c>
    </row>
    <row r="50" spans="1:17" x14ac:dyDescent="0.25">
      <c r="A50">
        <v>46</v>
      </c>
      <c r="B50" t="s">
        <v>306</v>
      </c>
      <c r="C50" s="17">
        <v>0</v>
      </c>
      <c r="D50" s="17">
        <v>3</v>
      </c>
      <c r="E50" s="17">
        <v>2</v>
      </c>
      <c r="F50" s="17">
        <v>6</v>
      </c>
      <c r="G50" s="17">
        <v>0</v>
      </c>
      <c r="H50" s="17">
        <v>5</v>
      </c>
      <c r="I50" s="17">
        <v>11</v>
      </c>
      <c r="J50" s="17">
        <v>9</v>
      </c>
      <c r="K50" s="17">
        <v>7</v>
      </c>
      <c r="L50" s="17">
        <v>1</v>
      </c>
      <c r="M50" s="17">
        <v>0</v>
      </c>
      <c r="N50" s="17">
        <v>3</v>
      </c>
      <c r="O50" s="4" t="s">
        <v>1587</v>
      </c>
      <c r="P50" s="14">
        <v>0</v>
      </c>
      <c r="Q50" s="1">
        <v>2</v>
      </c>
    </row>
    <row r="51" spans="1:17" x14ac:dyDescent="0.25">
      <c r="A51">
        <v>47</v>
      </c>
      <c r="B51" t="s">
        <v>307</v>
      </c>
      <c r="C51" s="17">
        <v>0</v>
      </c>
      <c r="D51" s="17">
        <v>0</v>
      </c>
      <c r="E51" s="17">
        <v>3</v>
      </c>
      <c r="F51" s="17">
        <v>3</v>
      </c>
      <c r="G51" s="17">
        <v>0</v>
      </c>
      <c r="H51" s="17">
        <v>1</v>
      </c>
      <c r="I51" s="17">
        <v>10</v>
      </c>
      <c r="J51" s="17">
        <v>6</v>
      </c>
      <c r="K51" s="17">
        <v>2</v>
      </c>
      <c r="L51" s="17">
        <v>2</v>
      </c>
      <c r="M51" s="17">
        <v>4</v>
      </c>
      <c r="N51" s="17">
        <v>6</v>
      </c>
      <c r="O51" s="4" t="s">
        <v>1587</v>
      </c>
      <c r="P51" s="14">
        <v>0</v>
      </c>
      <c r="Q51" s="1">
        <v>2</v>
      </c>
    </row>
    <row r="52" spans="1:17" x14ac:dyDescent="0.25">
      <c r="A52">
        <v>48</v>
      </c>
      <c r="B52" t="s">
        <v>308</v>
      </c>
      <c r="C52" s="17">
        <v>0</v>
      </c>
      <c r="D52" s="17">
        <v>4</v>
      </c>
      <c r="E52" s="17">
        <v>1</v>
      </c>
      <c r="F52" s="17">
        <v>4</v>
      </c>
      <c r="G52" s="17">
        <v>0</v>
      </c>
      <c r="H52" s="17">
        <v>6</v>
      </c>
      <c r="I52" s="17">
        <v>16</v>
      </c>
      <c r="J52" s="17">
        <v>10</v>
      </c>
      <c r="K52" s="17">
        <v>11</v>
      </c>
      <c r="L52" s="17">
        <v>1</v>
      </c>
      <c r="M52" s="17">
        <v>0</v>
      </c>
      <c r="N52" s="17">
        <v>3</v>
      </c>
      <c r="O52" s="4" t="s">
        <v>1587</v>
      </c>
      <c r="P52" s="14">
        <v>0</v>
      </c>
      <c r="Q52" s="1">
        <v>2</v>
      </c>
    </row>
    <row r="53" spans="1:17" x14ac:dyDescent="0.25">
      <c r="A53">
        <v>49</v>
      </c>
      <c r="B53" t="s">
        <v>309</v>
      </c>
      <c r="C53" s="17">
        <v>0</v>
      </c>
      <c r="D53" s="17">
        <v>0</v>
      </c>
      <c r="E53" s="17">
        <v>1</v>
      </c>
      <c r="F53" s="17">
        <v>2</v>
      </c>
      <c r="G53" s="17">
        <v>0</v>
      </c>
      <c r="H53" s="17">
        <v>3</v>
      </c>
      <c r="I53" s="17">
        <v>14</v>
      </c>
      <c r="J53" s="17">
        <v>12</v>
      </c>
      <c r="K53" s="17">
        <v>4</v>
      </c>
      <c r="L53" s="17">
        <v>3</v>
      </c>
      <c r="M53" s="17">
        <v>0</v>
      </c>
      <c r="N53" s="17">
        <v>3</v>
      </c>
      <c r="O53" s="4" t="s">
        <v>1587</v>
      </c>
      <c r="P53" s="14">
        <v>0</v>
      </c>
      <c r="Q53" s="1">
        <v>2</v>
      </c>
    </row>
    <row r="54" spans="1:17" x14ac:dyDescent="0.25">
      <c r="A54">
        <v>50</v>
      </c>
      <c r="B54" t="s">
        <v>310</v>
      </c>
      <c r="C54" s="17">
        <v>0</v>
      </c>
      <c r="D54" s="17">
        <v>1</v>
      </c>
      <c r="E54" s="17">
        <v>2</v>
      </c>
      <c r="F54" s="17">
        <v>3</v>
      </c>
      <c r="G54" s="17">
        <v>0</v>
      </c>
      <c r="H54" s="17">
        <v>2</v>
      </c>
      <c r="I54" s="17">
        <v>12</v>
      </c>
      <c r="J54" s="17">
        <v>8</v>
      </c>
      <c r="K54" s="17">
        <v>1</v>
      </c>
      <c r="L54" s="17">
        <v>2</v>
      </c>
      <c r="M54" s="17">
        <v>3</v>
      </c>
      <c r="N54" s="17">
        <v>3</v>
      </c>
      <c r="O54" s="4" t="s">
        <v>1587</v>
      </c>
      <c r="P54" s="14">
        <v>0</v>
      </c>
      <c r="Q54" s="1">
        <v>2</v>
      </c>
    </row>
    <row r="55" spans="1:17" x14ac:dyDescent="0.25">
      <c r="A55">
        <v>51</v>
      </c>
      <c r="B55" t="s">
        <v>311</v>
      </c>
      <c r="C55" s="17">
        <v>0</v>
      </c>
      <c r="D55" s="17">
        <v>1</v>
      </c>
      <c r="E55" s="17">
        <v>0</v>
      </c>
      <c r="F55" s="17">
        <v>2</v>
      </c>
      <c r="G55" s="17">
        <v>0</v>
      </c>
      <c r="H55" s="17">
        <v>7</v>
      </c>
      <c r="I55" s="17">
        <v>25</v>
      </c>
      <c r="J55" s="17">
        <v>24</v>
      </c>
      <c r="K55" s="17">
        <v>7</v>
      </c>
      <c r="L55" s="17">
        <v>4</v>
      </c>
      <c r="M55" s="17">
        <v>2</v>
      </c>
      <c r="N55" s="17">
        <v>2</v>
      </c>
      <c r="O55" s="4" t="s">
        <v>1587</v>
      </c>
      <c r="P55" s="14">
        <v>0</v>
      </c>
      <c r="Q55" s="1">
        <v>2</v>
      </c>
    </row>
    <row r="56" spans="1:17" x14ac:dyDescent="0.25">
      <c r="A56">
        <v>52</v>
      </c>
      <c r="B56" t="s">
        <v>312</v>
      </c>
      <c r="C56" s="17">
        <v>0</v>
      </c>
      <c r="D56" s="17">
        <v>4</v>
      </c>
      <c r="E56" s="17">
        <v>2</v>
      </c>
      <c r="F56" s="17">
        <v>6</v>
      </c>
      <c r="G56" s="17">
        <v>0</v>
      </c>
      <c r="H56" s="17">
        <v>2</v>
      </c>
      <c r="I56" s="17">
        <v>5</v>
      </c>
      <c r="J56" s="17">
        <v>3</v>
      </c>
      <c r="K56" s="17">
        <v>5</v>
      </c>
      <c r="L56" s="17">
        <v>3</v>
      </c>
      <c r="M56" s="17">
        <v>3</v>
      </c>
      <c r="N56" s="17">
        <v>4</v>
      </c>
      <c r="O56" s="4" t="s">
        <v>1587</v>
      </c>
      <c r="P56" s="14">
        <v>0</v>
      </c>
      <c r="Q56" s="1">
        <v>2</v>
      </c>
    </row>
    <row r="57" spans="1:17" x14ac:dyDescent="0.25">
      <c r="A57">
        <v>53</v>
      </c>
      <c r="B57" t="s">
        <v>102</v>
      </c>
      <c r="C57" s="17">
        <v>0</v>
      </c>
      <c r="D57" s="17">
        <v>0</v>
      </c>
      <c r="E57" s="17">
        <v>1</v>
      </c>
      <c r="F57" s="17">
        <v>1</v>
      </c>
      <c r="G57" s="17">
        <v>0</v>
      </c>
      <c r="H57" s="17">
        <v>21</v>
      </c>
      <c r="I57" s="17">
        <v>29</v>
      </c>
      <c r="J57" s="17">
        <v>31</v>
      </c>
      <c r="K57" s="17">
        <v>12</v>
      </c>
      <c r="L57" s="17">
        <v>2</v>
      </c>
      <c r="M57" s="17">
        <v>3</v>
      </c>
      <c r="N57" s="17">
        <v>1</v>
      </c>
      <c r="O57" s="4" t="s">
        <v>1587</v>
      </c>
      <c r="P57" s="14">
        <v>1</v>
      </c>
      <c r="Q57" s="1">
        <v>2</v>
      </c>
    </row>
    <row r="58" spans="1:17" x14ac:dyDescent="0.25">
      <c r="A58">
        <v>54</v>
      </c>
      <c r="B58" t="s">
        <v>313</v>
      </c>
      <c r="C58" s="17">
        <v>0</v>
      </c>
      <c r="D58" s="17">
        <v>4</v>
      </c>
      <c r="E58" s="17">
        <v>1</v>
      </c>
      <c r="F58" s="17">
        <v>6</v>
      </c>
      <c r="G58" s="17">
        <v>0</v>
      </c>
      <c r="H58" s="17">
        <v>3</v>
      </c>
      <c r="I58" s="17">
        <v>16</v>
      </c>
      <c r="J58" s="17">
        <v>12</v>
      </c>
      <c r="K58" s="17">
        <v>14</v>
      </c>
      <c r="L58" s="17">
        <v>0</v>
      </c>
      <c r="M58" s="17">
        <v>0</v>
      </c>
      <c r="N58" s="17">
        <v>3</v>
      </c>
      <c r="O58" s="4" t="s">
        <v>1587</v>
      </c>
      <c r="P58" s="14">
        <v>0</v>
      </c>
      <c r="Q58" s="1">
        <v>2</v>
      </c>
    </row>
    <row r="59" spans="1:17" x14ac:dyDescent="0.25">
      <c r="A59">
        <v>55</v>
      </c>
      <c r="B59" t="s">
        <v>104</v>
      </c>
      <c r="C59" s="17">
        <v>0</v>
      </c>
      <c r="D59" s="17">
        <v>0</v>
      </c>
      <c r="E59" s="17">
        <v>3</v>
      </c>
      <c r="F59" s="17">
        <v>0</v>
      </c>
      <c r="G59" s="17">
        <v>0</v>
      </c>
      <c r="H59" s="17">
        <v>6</v>
      </c>
      <c r="I59" s="17">
        <v>23</v>
      </c>
      <c r="J59" s="17">
        <v>31</v>
      </c>
      <c r="K59" s="17">
        <v>10</v>
      </c>
      <c r="L59" s="17">
        <v>3</v>
      </c>
      <c r="M59" s="17">
        <v>3</v>
      </c>
      <c r="N59" s="17">
        <v>3</v>
      </c>
      <c r="O59" s="4" t="s">
        <v>1587</v>
      </c>
      <c r="P59" s="14">
        <v>0</v>
      </c>
      <c r="Q59" s="1">
        <v>2</v>
      </c>
    </row>
    <row r="60" spans="1:17" x14ac:dyDescent="0.25">
      <c r="A60">
        <v>56</v>
      </c>
      <c r="B60" t="s">
        <v>314</v>
      </c>
      <c r="C60" s="17">
        <v>0</v>
      </c>
      <c r="D60" s="17">
        <v>0</v>
      </c>
      <c r="E60" s="17">
        <v>2</v>
      </c>
      <c r="F60" s="17">
        <v>1</v>
      </c>
      <c r="G60" s="17">
        <v>0</v>
      </c>
      <c r="H60" s="17">
        <v>5</v>
      </c>
      <c r="I60" s="17">
        <v>25</v>
      </c>
      <c r="J60" s="17">
        <v>30</v>
      </c>
      <c r="K60" s="17">
        <v>9</v>
      </c>
      <c r="L60" s="17">
        <v>4</v>
      </c>
      <c r="M60" s="17">
        <v>4</v>
      </c>
      <c r="N60" s="17">
        <v>4</v>
      </c>
      <c r="O60" s="4" t="s">
        <v>1587</v>
      </c>
      <c r="P60" s="14">
        <v>0</v>
      </c>
      <c r="Q60" s="1">
        <v>2</v>
      </c>
    </row>
    <row r="61" spans="1:17" x14ac:dyDescent="0.25">
      <c r="A61">
        <v>57</v>
      </c>
      <c r="B61" t="s">
        <v>315</v>
      </c>
      <c r="C61" s="17">
        <v>0</v>
      </c>
      <c r="D61" s="17">
        <v>4</v>
      </c>
      <c r="E61" s="17">
        <v>2</v>
      </c>
      <c r="F61" s="17">
        <v>3</v>
      </c>
      <c r="G61" s="17">
        <v>0</v>
      </c>
      <c r="H61" s="17">
        <v>4</v>
      </c>
      <c r="I61" s="17">
        <v>4</v>
      </c>
      <c r="J61" s="17">
        <v>1</v>
      </c>
      <c r="K61" s="17">
        <v>6</v>
      </c>
      <c r="L61" s="17">
        <v>2</v>
      </c>
      <c r="M61" s="17">
        <v>2</v>
      </c>
      <c r="N61" s="17">
        <v>6</v>
      </c>
      <c r="O61" s="4" t="s">
        <v>1587</v>
      </c>
      <c r="P61" s="14">
        <v>0</v>
      </c>
      <c r="Q61" s="1">
        <v>2</v>
      </c>
    </row>
    <row r="62" spans="1:17" x14ac:dyDescent="0.25">
      <c r="A62">
        <v>58</v>
      </c>
      <c r="B62" t="s">
        <v>316</v>
      </c>
      <c r="C62" s="17">
        <v>1</v>
      </c>
      <c r="D62" s="17">
        <v>1</v>
      </c>
      <c r="E62" s="17">
        <v>6</v>
      </c>
      <c r="F62" s="17">
        <v>18</v>
      </c>
      <c r="G62" s="17">
        <v>30</v>
      </c>
      <c r="H62" s="17">
        <v>26</v>
      </c>
      <c r="I62" s="17">
        <v>30</v>
      </c>
      <c r="J62" s="17">
        <v>28</v>
      </c>
      <c r="K62" s="17">
        <v>27</v>
      </c>
      <c r="L62" s="17">
        <v>12</v>
      </c>
      <c r="M62" s="17">
        <v>0</v>
      </c>
      <c r="N62" s="17">
        <v>5</v>
      </c>
      <c r="O62" s="4" t="s">
        <v>1588</v>
      </c>
      <c r="P62" s="14">
        <v>0</v>
      </c>
      <c r="Q62" s="1">
        <v>3</v>
      </c>
    </row>
    <row r="63" spans="1:17" x14ac:dyDescent="0.25">
      <c r="A63">
        <v>59</v>
      </c>
      <c r="B63" t="s">
        <v>317</v>
      </c>
      <c r="C63" s="17">
        <v>1</v>
      </c>
      <c r="D63" s="17">
        <v>1</v>
      </c>
      <c r="E63" s="17">
        <v>6</v>
      </c>
      <c r="F63" s="17">
        <v>15</v>
      </c>
      <c r="G63" s="17">
        <v>29</v>
      </c>
      <c r="H63" s="17">
        <v>25</v>
      </c>
      <c r="I63" s="17">
        <v>23</v>
      </c>
      <c r="J63" s="17">
        <v>27</v>
      </c>
      <c r="K63" s="17">
        <v>29</v>
      </c>
      <c r="L63" s="17">
        <v>15</v>
      </c>
      <c r="M63" s="17">
        <v>2</v>
      </c>
      <c r="N63" s="17">
        <v>6</v>
      </c>
      <c r="O63" s="4" t="s">
        <v>1588</v>
      </c>
      <c r="P63" s="14">
        <v>0</v>
      </c>
      <c r="Q63" s="1">
        <v>3</v>
      </c>
    </row>
    <row r="64" spans="1:17" x14ac:dyDescent="0.25">
      <c r="A64">
        <v>60</v>
      </c>
      <c r="B64" t="s">
        <v>318</v>
      </c>
      <c r="C64" s="17">
        <v>0</v>
      </c>
      <c r="D64" s="17">
        <v>1</v>
      </c>
      <c r="E64" s="17">
        <v>0</v>
      </c>
      <c r="F64" s="17">
        <v>3</v>
      </c>
      <c r="G64" s="17">
        <v>5</v>
      </c>
      <c r="H64" s="17">
        <v>13</v>
      </c>
      <c r="I64" s="17">
        <v>23</v>
      </c>
      <c r="J64" s="17">
        <v>24</v>
      </c>
      <c r="K64" s="17">
        <v>22</v>
      </c>
      <c r="L64" s="17">
        <v>3</v>
      </c>
      <c r="M64" s="17">
        <v>1</v>
      </c>
      <c r="N64" s="17">
        <v>8</v>
      </c>
      <c r="O64" s="4" t="s">
        <v>1589</v>
      </c>
      <c r="P64" s="14">
        <v>0</v>
      </c>
      <c r="Q64" s="1">
        <v>2</v>
      </c>
    </row>
    <row r="65" spans="1:17" x14ac:dyDescent="0.25">
      <c r="A65">
        <v>61</v>
      </c>
      <c r="B65" t="s">
        <v>319</v>
      </c>
      <c r="C65" s="17">
        <v>0</v>
      </c>
      <c r="D65" s="17">
        <v>2</v>
      </c>
      <c r="E65" s="17">
        <v>0</v>
      </c>
      <c r="F65" s="17">
        <v>6</v>
      </c>
      <c r="G65" s="17">
        <v>5</v>
      </c>
      <c r="H65" s="17">
        <v>13</v>
      </c>
      <c r="I65" s="17">
        <v>28</v>
      </c>
      <c r="J65" s="17">
        <v>25</v>
      </c>
      <c r="K65" s="17">
        <v>20</v>
      </c>
      <c r="L65" s="17">
        <v>5</v>
      </c>
      <c r="M65" s="17">
        <v>1</v>
      </c>
      <c r="N65" s="17">
        <v>8</v>
      </c>
      <c r="O65" s="4" t="s">
        <v>1589</v>
      </c>
      <c r="P65" s="14">
        <v>1</v>
      </c>
      <c r="Q65" s="1">
        <v>2</v>
      </c>
    </row>
    <row r="66" spans="1:17" x14ac:dyDescent="0.25">
      <c r="A66">
        <v>62</v>
      </c>
      <c r="B66" t="s">
        <v>320</v>
      </c>
      <c r="C66" s="17">
        <v>0</v>
      </c>
      <c r="D66" s="17">
        <v>0</v>
      </c>
      <c r="E66" s="17">
        <v>0</v>
      </c>
      <c r="F66" s="17">
        <v>4</v>
      </c>
      <c r="G66" s="17">
        <v>3</v>
      </c>
      <c r="H66" s="17">
        <v>8</v>
      </c>
      <c r="I66" s="17">
        <v>26</v>
      </c>
      <c r="J66" s="17">
        <v>20</v>
      </c>
      <c r="K66" s="17">
        <v>21</v>
      </c>
      <c r="L66" s="17">
        <v>5</v>
      </c>
      <c r="M66" s="17">
        <v>3</v>
      </c>
      <c r="N66" s="17">
        <v>5</v>
      </c>
      <c r="O66" s="4" t="s">
        <v>1589</v>
      </c>
      <c r="P66" s="14">
        <v>0</v>
      </c>
      <c r="Q66" s="1">
        <v>2</v>
      </c>
    </row>
    <row r="67" spans="1:17" x14ac:dyDescent="0.25">
      <c r="A67">
        <v>63</v>
      </c>
      <c r="B67" t="s">
        <v>321</v>
      </c>
      <c r="C67" s="17">
        <v>0</v>
      </c>
      <c r="D67" s="17">
        <v>1</v>
      </c>
      <c r="E67" s="17">
        <v>2</v>
      </c>
      <c r="F67" s="17">
        <v>5</v>
      </c>
      <c r="G67" s="17">
        <v>3</v>
      </c>
      <c r="H67" s="17">
        <v>13</v>
      </c>
      <c r="I67" s="17">
        <v>25</v>
      </c>
      <c r="J67" s="17">
        <v>25</v>
      </c>
      <c r="K67" s="17">
        <v>20</v>
      </c>
      <c r="L67" s="17">
        <v>3</v>
      </c>
      <c r="M67" s="17">
        <v>1</v>
      </c>
      <c r="N67" s="17">
        <v>5</v>
      </c>
      <c r="O67" s="4" t="s">
        <v>1589</v>
      </c>
      <c r="P67" s="14">
        <v>0</v>
      </c>
      <c r="Q67" s="1">
        <v>2</v>
      </c>
    </row>
    <row r="68" spans="1:17" x14ac:dyDescent="0.25">
      <c r="A68">
        <v>64</v>
      </c>
      <c r="B68" t="s">
        <v>322</v>
      </c>
      <c r="C68" s="17">
        <v>1</v>
      </c>
      <c r="D68" s="17">
        <v>3</v>
      </c>
      <c r="E68" s="17">
        <v>3</v>
      </c>
      <c r="F68" s="17">
        <v>1</v>
      </c>
      <c r="G68" s="17">
        <v>0</v>
      </c>
      <c r="H68" s="17">
        <v>1</v>
      </c>
      <c r="I68" s="17">
        <v>15</v>
      </c>
      <c r="J68" s="17">
        <v>6</v>
      </c>
      <c r="K68" s="17">
        <v>5</v>
      </c>
      <c r="L68" s="17">
        <v>0</v>
      </c>
      <c r="M68" s="17">
        <v>1</v>
      </c>
      <c r="N68" s="17">
        <v>0</v>
      </c>
      <c r="O68" s="4" t="s">
        <v>1590</v>
      </c>
      <c r="P68" s="14">
        <v>0</v>
      </c>
      <c r="Q68" s="1">
        <v>4</v>
      </c>
    </row>
    <row r="69" spans="1:17" x14ac:dyDescent="0.25">
      <c r="A69">
        <v>65</v>
      </c>
      <c r="B69" t="s">
        <v>323</v>
      </c>
      <c r="C69" s="17">
        <v>0</v>
      </c>
      <c r="D69" s="17">
        <v>3</v>
      </c>
      <c r="E69" s="17">
        <v>3</v>
      </c>
      <c r="F69" s="17">
        <v>3</v>
      </c>
      <c r="G69" s="17">
        <v>0</v>
      </c>
      <c r="H69" s="17">
        <v>2</v>
      </c>
      <c r="I69" s="17">
        <v>18</v>
      </c>
      <c r="J69" s="17">
        <v>9</v>
      </c>
      <c r="K69" s="17">
        <v>4</v>
      </c>
      <c r="L69" s="17">
        <v>1</v>
      </c>
      <c r="M69" s="17">
        <v>2</v>
      </c>
      <c r="N69" s="17">
        <v>0</v>
      </c>
      <c r="O69" s="4" t="s">
        <v>1590</v>
      </c>
      <c r="P69" s="14">
        <v>0</v>
      </c>
      <c r="Q69" s="1">
        <v>4</v>
      </c>
    </row>
    <row r="70" spans="1:17" x14ac:dyDescent="0.25">
      <c r="A70">
        <v>66</v>
      </c>
      <c r="B70" t="s">
        <v>324</v>
      </c>
      <c r="C70" s="17">
        <v>0</v>
      </c>
      <c r="D70" s="17">
        <v>3</v>
      </c>
      <c r="E70" s="17">
        <v>3</v>
      </c>
      <c r="F70" s="17">
        <v>2</v>
      </c>
      <c r="G70" s="17">
        <v>1</v>
      </c>
      <c r="H70" s="17">
        <v>2</v>
      </c>
      <c r="I70" s="17">
        <v>18</v>
      </c>
      <c r="J70" s="17">
        <v>8</v>
      </c>
      <c r="K70" s="17">
        <v>4</v>
      </c>
      <c r="L70" s="17">
        <v>1</v>
      </c>
      <c r="M70" s="17">
        <v>2</v>
      </c>
      <c r="N70" s="17">
        <v>1</v>
      </c>
      <c r="O70" s="4" t="s">
        <v>1590</v>
      </c>
      <c r="P70" s="14">
        <v>0</v>
      </c>
      <c r="Q70" s="1">
        <v>4</v>
      </c>
    </row>
    <row r="71" spans="1:17" x14ac:dyDescent="0.25">
      <c r="A71">
        <v>67</v>
      </c>
      <c r="B71" t="s">
        <v>325</v>
      </c>
      <c r="C71" s="17">
        <v>0</v>
      </c>
      <c r="D71" s="17">
        <v>3</v>
      </c>
      <c r="E71" s="17">
        <v>3</v>
      </c>
      <c r="F71" s="17">
        <v>4</v>
      </c>
      <c r="G71" s="17">
        <v>1</v>
      </c>
      <c r="H71" s="17">
        <v>1</v>
      </c>
      <c r="I71" s="17">
        <v>15</v>
      </c>
      <c r="J71" s="17">
        <v>10</v>
      </c>
      <c r="K71" s="17">
        <v>6</v>
      </c>
      <c r="L71" s="17">
        <v>1</v>
      </c>
      <c r="M71" s="17">
        <v>2</v>
      </c>
      <c r="N71" s="17">
        <v>2</v>
      </c>
      <c r="O71" s="4" t="s">
        <v>1590</v>
      </c>
      <c r="P71" s="14">
        <v>0</v>
      </c>
      <c r="Q71" s="1">
        <v>4</v>
      </c>
    </row>
    <row r="72" spans="1:17" x14ac:dyDescent="0.25">
      <c r="A72">
        <v>68</v>
      </c>
      <c r="B72" t="s">
        <v>326</v>
      </c>
      <c r="C72" s="17">
        <v>0</v>
      </c>
      <c r="D72" s="17">
        <v>4</v>
      </c>
      <c r="E72" s="17">
        <v>6</v>
      </c>
      <c r="F72" s="17">
        <v>6</v>
      </c>
      <c r="G72" s="17">
        <v>2</v>
      </c>
      <c r="H72" s="17">
        <v>5</v>
      </c>
      <c r="I72" s="17">
        <v>20</v>
      </c>
      <c r="J72" s="17">
        <v>13</v>
      </c>
      <c r="K72" s="17">
        <v>8</v>
      </c>
      <c r="L72" s="17">
        <v>3</v>
      </c>
      <c r="M72" s="17">
        <v>4</v>
      </c>
      <c r="N72" s="17">
        <v>2</v>
      </c>
      <c r="O72" s="4" t="s">
        <v>1590</v>
      </c>
      <c r="P72" s="14">
        <v>0</v>
      </c>
      <c r="Q72" s="1">
        <v>4</v>
      </c>
    </row>
    <row r="73" spans="1:17" x14ac:dyDescent="0.25">
      <c r="A73">
        <v>69</v>
      </c>
      <c r="B73" t="s">
        <v>327</v>
      </c>
      <c r="C73" s="17">
        <v>1</v>
      </c>
      <c r="D73" s="17">
        <v>2</v>
      </c>
      <c r="E73" s="17">
        <v>2</v>
      </c>
      <c r="F73" s="17">
        <v>1</v>
      </c>
      <c r="G73" s="17">
        <v>0</v>
      </c>
      <c r="H73" s="17">
        <v>0</v>
      </c>
      <c r="I73" s="17">
        <v>14</v>
      </c>
      <c r="J73" s="17">
        <v>6</v>
      </c>
      <c r="K73" s="17">
        <v>7</v>
      </c>
      <c r="L73" s="17">
        <v>2</v>
      </c>
      <c r="M73" s="17">
        <v>0</v>
      </c>
      <c r="N73" s="17">
        <v>0</v>
      </c>
      <c r="O73" s="4" t="s">
        <v>1591</v>
      </c>
      <c r="P73" s="14">
        <v>0</v>
      </c>
      <c r="Q73" s="1">
        <v>5</v>
      </c>
    </row>
    <row r="74" spans="1:17" x14ac:dyDescent="0.25">
      <c r="A74">
        <v>70</v>
      </c>
      <c r="B74" t="s">
        <v>328</v>
      </c>
      <c r="C74" s="17">
        <v>0</v>
      </c>
      <c r="D74" s="17">
        <v>0</v>
      </c>
      <c r="E74" s="17">
        <v>2</v>
      </c>
      <c r="F74" s="17">
        <v>0</v>
      </c>
      <c r="G74" s="17">
        <v>0</v>
      </c>
      <c r="H74" s="17">
        <v>2</v>
      </c>
      <c r="I74" s="17">
        <v>14</v>
      </c>
      <c r="J74" s="17">
        <v>5</v>
      </c>
      <c r="K74" s="17">
        <v>6</v>
      </c>
      <c r="L74" s="17">
        <v>2</v>
      </c>
      <c r="M74" s="17">
        <v>0</v>
      </c>
      <c r="N74" s="17">
        <v>0</v>
      </c>
      <c r="O74" s="4" t="s">
        <v>1591</v>
      </c>
      <c r="P74" s="14">
        <v>0</v>
      </c>
      <c r="Q74" s="1">
        <v>5</v>
      </c>
    </row>
    <row r="75" spans="1:17" x14ac:dyDescent="0.25">
      <c r="A75">
        <v>71</v>
      </c>
      <c r="B75" t="s">
        <v>98</v>
      </c>
      <c r="C75" s="17">
        <v>0</v>
      </c>
      <c r="D75" s="17">
        <v>1</v>
      </c>
      <c r="E75" s="17">
        <v>1</v>
      </c>
      <c r="F75" s="17">
        <v>0</v>
      </c>
      <c r="G75" s="17">
        <v>0</v>
      </c>
      <c r="H75" s="17">
        <v>2</v>
      </c>
      <c r="I75" s="17">
        <v>6</v>
      </c>
      <c r="J75" s="17">
        <v>4</v>
      </c>
      <c r="K75" s="17">
        <v>1</v>
      </c>
      <c r="L75" s="17">
        <v>0</v>
      </c>
      <c r="M75" s="17">
        <v>0</v>
      </c>
      <c r="N75" s="17">
        <v>0</v>
      </c>
      <c r="O75" s="4" t="s">
        <v>1591</v>
      </c>
      <c r="P75" s="14">
        <v>0</v>
      </c>
      <c r="Q75" s="1">
        <v>5</v>
      </c>
    </row>
    <row r="76" spans="1:17" x14ac:dyDescent="0.25">
      <c r="A76">
        <v>72</v>
      </c>
      <c r="B76" t="s">
        <v>100</v>
      </c>
      <c r="C76" s="17">
        <v>0</v>
      </c>
      <c r="D76" s="17">
        <v>0</v>
      </c>
      <c r="E76" s="17">
        <v>1</v>
      </c>
      <c r="F76" s="17">
        <v>0</v>
      </c>
      <c r="G76" s="17">
        <v>1</v>
      </c>
      <c r="H76" s="17">
        <v>2</v>
      </c>
      <c r="I76" s="17">
        <v>10</v>
      </c>
      <c r="J76" s="17">
        <v>8</v>
      </c>
      <c r="K76" s="17">
        <v>10</v>
      </c>
      <c r="L76" s="17">
        <v>0</v>
      </c>
      <c r="M76" s="17">
        <v>0</v>
      </c>
      <c r="N76" s="17">
        <v>1</v>
      </c>
      <c r="O76" s="4" t="s">
        <v>1591</v>
      </c>
      <c r="P76" s="14">
        <v>0</v>
      </c>
      <c r="Q76" s="1">
        <v>5</v>
      </c>
    </row>
    <row r="77" spans="1:17" x14ac:dyDescent="0.25">
      <c r="A77">
        <v>73</v>
      </c>
      <c r="B77" t="s">
        <v>329</v>
      </c>
      <c r="C77" s="17">
        <v>0</v>
      </c>
      <c r="D77" s="17">
        <v>0</v>
      </c>
      <c r="E77" s="17">
        <v>2</v>
      </c>
      <c r="F77" s="17">
        <v>0</v>
      </c>
      <c r="G77" s="17">
        <v>1</v>
      </c>
      <c r="H77" s="17">
        <v>2</v>
      </c>
      <c r="I77" s="17">
        <v>11</v>
      </c>
      <c r="J77" s="17">
        <v>12</v>
      </c>
      <c r="K77" s="17">
        <v>7</v>
      </c>
      <c r="L77" s="17">
        <v>0</v>
      </c>
      <c r="M77" s="17">
        <v>0</v>
      </c>
      <c r="N77" s="17">
        <v>0</v>
      </c>
      <c r="O77" s="4" t="s">
        <v>1591</v>
      </c>
      <c r="P77" s="14">
        <v>0</v>
      </c>
      <c r="Q77" s="1">
        <v>5</v>
      </c>
    </row>
    <row r="78" spans="1:17" x14ac:dyDescent="0.25">
      <c r="A78">
        <v>74</v>
      </c>
      <c r="B78" t="s">
        <v>330</v>
      </c>
      <c r="C78" s="17">
        <v>3</v>
      </c>
      <c r="D78" s="17">
        <v>3</v>
      </c>
      <c r="E78" s="17">
        <v>6</v>
      </c>
      <c r="F78" s="17">
        <v>6</v>
      </c>
      <c r="G78" s="17">
        <v>7</v>
      </c>
      <c r="H78" s="17">
        <v>6</v>
      </c>
      <c r="I78" s="17">
        <v>1</v>
      </c>
      <c r="J78" s="17">
        <v>0</v>
      </c>
      <c r="K78" s="17">
        <v>10</v>
      </c>
      <c r="L78" s="17">
        <v>15</v>
      </c>
      <c r="M78" s="17">
        <v>16</v>
      </c>
      <c r="N78" s="17">
        <v>11</v>
      </c>
      <c r="O78" s="4" t="s">
        <v>1592</v>
      </c>
      <c r="P78" s="14">
        <v>0</v>
      </c>
      <c r="Q78" s="1">
        <v>1</v>
      </c>
    </row>
    <row r="79" spans="1:17" x14ac:dyDescent="0.25">
      <c r="A79">
        <v>75</v>
      </c>
      <c r="B79" t="s">
        <v>331</v>
      </c>
      <c r="C79" s="17">
        <v>4</v>
      </c>
      <c r="D79" s="17">
        <v>5</v>
      </c>
      <c r="E79" s="17">
        <v>17</v>
      </c>
      <c r="F79" s="17">
        <v>14</v>
      </c>
      <c r="G79" s="17">
        <v>10</v>
      </c>
      <c r="H79" s="17">
        <v>8</v>
      </c>
      <c r="I79" s="17">
        <v>2</v>
      </c>
      <c r="J79" s="17">
        <v>1</v>
      </c>
      <c r="K79" s="17">
        <v>8</v>
      </c>
      <c r="L79" s="17">
        <v>18</v>
      </c>
      <c r="M79" s="17">
        <v>16</v>
      </c>
      <c r="N79" s="17">
        <v>12</v>
      </c>
      <c r="O79" s="4" t="s">
        <v>1592</v>
      </c>
      <c r="P79" s="14">
        <v>1</v>
      </c>
      <c r="Q79" s="1">
        <v>1</v>
      </c>
    </row>
    <row r="80" spans="1:17" x14ac:dyDescent="0.25">
      <c r="A80">
        <v>76</v>
      </c>
      <c r="B80" t="s">
        <v>97</v>
      </c>
      <c r="C80" s="17">
        <v>0</v>
      </c>
      <c r="D80" s="17">
        <v>3</v>
      </c>
      <c r="E80" s="17">
        <v>0</v>
      </c>
      <c r="F80" s="17">
        <v>2</v>
      </c>
      <c r="G80" s="17">
        <v>0</v>
      </c>
      <c r="H80" s="17">
        <v>5</v>
      </c>
      <c r="I80" s="17">
        <v>5</v>
      </c>
      <c r="J80" s="17">
        <v>2</v>
      </c>
      <c r="K80" s="17">
        <v>12</v>
      </c>
      <c r="L80" s="17">
        <v>6</v>
      </c>
      <c r="M80" s="17">
        <v>0</v>
      </c>
      <c r="N80" s="17">
        <v>2</v>
      </c>
      <c r="O80" s="4" t="s">
        <v>1593</v>
      </c>
      <c r="P80" s="14">
        <v>0</v>
      </c>
      <c r="Q80" s="1">
        <v>1</v>
      </c>
    </row>
    <row r="81" spans="1:17" x14ac:dyDescent="0.25">
      <c r="A81">
        <v>77</v>
      </c>
      <c r="B81" t="s">
        <v>332</v>
      </c>
      <c r="C81" s="17">
        <v>0</v>
      </c>
      <c r="D81" s="17">
        <v>1</v>
      </c>
      <c r="E81" s="17">
        <v>0</v>
      </c>
      <c r="F81" s="17">
        <v>5</v>
      </c>
      <c r="G81" s="17">
        <v>0</v>
      </c>
      <c r="H81" s="17">
        <v>8</v>
      </c>
      <c r="I81" s="17">
        <v>7</v>
      </c>
      <c r="J81" s="17">
        <v>2</v>
      </c>
      <c r="K81" s="17">
        <v>15</v>
      </c>
      <c r="L81" s="17">
        <v>7</v>
      </c>
      <c r="M81" s="17">
        <v>3</v>
      </c>
      <c r="N81" s="17">
        <v>6</v>
      </c>
      <c r="O81" s="4" t="s">
        <v>1593</v>
      </c>
      <c r="P81" s="14">
        <v>0</v>
      </c>
      <c r="Q81" s="1">
        <v>1</v>
      </c>
    </row>
    <row r="82" spans="1:17" x14ac:dyDescent="0.25">
      <c r="A82">
        <v>78</v>
      </c>
      <c r="B82" t="s">
        <v>333</v>
      </c>
      <c r="C82" s="17">
        <v>1</v>
      </c>
      <c r="D82" s="17">
        <v>0</v>
      </c>
      <c r="E82" s="17">
        <v>3</v>
      </c>
      <c r="F82" s="17">
        <v>0</v>
      </c>
      <c r="G82" s="17">
        <v>0</v>
      </c>
      <c r="H82" s="17">
        <v>1</v>
      </c>
      <c r="I82" s="17">
        <v>15</v>
      </c>
      <c r="J82" s="17">
        <v>9</v>
      </c>
      <c r="K82" s="17">
        <v>8</v>
      </c>
      <c r="L82" s="17">
        <v>1</v>
      </c>
      <c r="M82" s="17">
        <v>0</v>
      </c>
      <c r="N82" s="17">
        <v>2</v>
      </c>
      <c r="O82" s="4" t="s">
        <v>1594</v>
      </c>
      <c r="P82" s="14">
        <v>0</v>
      </c>
      <c r="Q82" s="1">
        <v>4</v>
      </c>
    </row>
    <row r="83" spans="1:17" x14ac:dyDescent="0.25">
      <c r="A83">
        <v>79</v>
      </c>
      <c r="B83" t="s">
        <v>91</v>
      </c>
      <c r="C83" s="17">
        <v>0</v>
      </c>
      <c r="D83" s="17">
        <v>3</v>
      </c>
      <c r="E83" s="17">
        <v>0</v>
      </c>
      <c r="F83" s="17">
        <v>2</v>
      </c>
      <c r="G83" s="17">
        <v>0</v>
      </c>
      <c r="H83" s="17">
        <v>4</v>
      </c>
      <c r="I83" s="17">
        <v>19</v>
      </c>
      <c r="J83" s="17">
        <v>21</v>
      </c>
      <c r="K83" s="17">
        <v>11</v>
      </c>
      <c r="L83" s="17">
        <v>2</v>
      </c>
      <c r="M83" s="17">
        <v>0</v>
      </c>
      <c r="N83" s="17">
        <v>2</v>
      </c>
      <c r="O83" s="4" t="s">
        <v>1594</v>
      </c>
      <c r="P83" s="14">
        <v>0</v>
      </c>
      <c r="Q83" s="1">
        <v>4</v>
      </c>
    </row>
    <row r="84" spans="1:17" x14ac:dyDescent="0.25">
      <c r="A84">
        <v>80</v>
      </c>
      <c r="B84" t="s">
        <v>334</v>
      </c>
      <c r="C84" s="17">
        <v>0</v>
      </c>
      <c r="D84" s="17">
        <v>3</v>
      </c>
      <c r="E84" s="17">
        <v>1</v>
      </c>
      <c r="F84" s="17">
        <v>4</v>
      </c>
      <c r="G84" s="17">
        <v>2</v>
      </c>
      <c r="H84" s="17">
        <v>10</v>
      </c>
      <c r="I84" s="17">
        <v>21</v>
      </c>
      <c r="J84" s="17">
        <v>21</v>
      </c>
      <c r="K84" s="17">
        <v>21</v>
      </c>
      <c r="L84" s="17">
        <v>2</v>
      </c>
      <c r="M84" s="17">
        <v>0</v>
      </c>
      <c r="N84" s="17">
        <v>4</v>
      </c>
      <c r="O84" s="4" t="s">
        <v>1594</v>
      </c>
      <c r="P84" s="14">
        <v>0</v>
      </c>
      <c r="Q84" s="1">
        <v>4</v>
      </c>
    </row>
    <row r="85" spans="1:17" x14ac:dyDescent="0.25">
      <c r="A85">
        <v>81</v>
      </c>
      <c r="B85" t="s">
        <v>335</v>
      </c>
      <c r="C85" s="17">
        <v>0</v>
      </c>
      <c r="D85" s="17">
        <v>3</v>
      </c>
      <c r="E85" s="17">
        <v>1</v>
      </c>
      <c r="F85" s="17">
        <v>1</v>
      </c>
      <c r="G85" s="17">
        <v>1</v>
      </c>
      <c r="H85" s="17">
        <v>0</v>
      </c>
      <c r="I85" s="17">
        <v>16</v>
      </c>
      <c r="J85" s="17">
        <v>15</v>
      </c>
      <c r="K85" s="17">
        <v>9</v>
      </c>
      <c r="L85" s="17">
        <v>0</v>
      </c>
      <c r="M85" s="17">
        <v>1</v>
      </c>
      <c r="N85" s="17">
        <v>1</v>
      </c>
      <c r="O85" s="4" t="s">
        <v>1594</v>
      </c>
      <c r="P85" s="14">
        <v>0</v>
      </c>
      <c r="Q85" s="1">
        <v>4</v>
      </c>
    </row>
    <row r="86" spans="1:17" x14ac:dyDescent="0.25">
      <c r="A86">
        <v>82</v>
      </c>
      <c r="B86" t="s">
        <v>336</v>
      </c>
      <c r="C86" s="17">
        <v>0</v>
      </c>
      <c r="D86" s="17">
        <v>0</v>
      </c>
      <c r="E86" s="17">
        <v>3</v>
      </c>
      <c r="F86" s="17">
        <v>3</v>
      </c>
      <c r="G86" s="17">
        <v>0</v>
      </c>
      <c r="H86" s="17">
        <v>1</v>
      </c>
      <c r="I86" s="17">
        <v>13</v>
      </c>
      <c r="J86" s="17">
        <v>11</v>
      </c>
      <c r="K86" s="17">
        <v>10</v>
      </c>
      <c r="L86" s="17">
        <v>0</v>
      </c>
      <c r="M86" s="17">
        <v>1</v>
      </c>
      <c r="N86" s="17">
        <v>3</v>
      </c>
      <c r="O86" s="4" t="s">
        <v>1594</v>
      </c>
      <c r="P86" s="14">
        <v>0</v>
      </c>
      <c r="Q86" s="1">
        <v>4</v>
      </c>
    </row>
    <row r="87" spans="1:17" x14ac:dyDescent="0.25">
      <c r="A87">
        <v>83</v>
      </c>
      <c r="B87" t="s">
        <v>337</v>
      </c>
      <c r="C87" s="17">
        <v>0</v>
      </c>
      <c r="D87" s="17">
        <v>3</v>
      </c>
      <c r="E87" s="17">
        <v>1</v>
      </c>
      <c r="F87" s="17">
        <v>1</v>
      </c>
      <c r="G87" s="17">
        <v>2</v>
      </c>
      <c r="H87" s="17">
        <v>3</v>
      </c>
      <c r="I87" s="17">
        <v>18</v>
      </c>
      <c r="J87" s="17">
        <v>9</v>
      </c>
      <c r="K87" s="17">
        <v>7</v>
      </c>
      <c r="L87" s="17">
        <v>2</v>
      </c>
      <c r="M87" s="17">
        <v>1</v>
      </c>
      <c r="N87" s="17">
        <v>2</v>
      </c>
      <c r="O87" s="4" t="s">
        <v>1594</v>
      </c>
      <c r="P87" s="14">
        <v>0</v>
      </c>
      <c r="Q87" s="1">
        <v>4</v>
      </c>
    </row>
    <row r="88" spans="1:17" x14ac:dyDescent="0.25">
      <c r="A88">
        <v>84</v>
      </c>
      <c r="B88" t="s">
        <v>338</v>
      </c>
      <c r="C88" s="17">
        <v>1</v>
      </c>
      <c r="D88" s="17">
        <v>4</v>
      </c>
      <c r="E88" s="17">
        <v>0</v>
      </c>
      <c r="F88" s="17">
        <v>1</v>
      </c>
      <c r="G88" s="17">
        <v>1</v>
      </c>
      <c r="H88" s="17">
        <v>3</v>
      </c>
      <c r="I88" s="17">
        <v>15</v>
      </c>
      <c r="J88" s="17">
        <v>15</v>
      </c>
      <c r="K88" s="17">
        <v>11</v>
      </c>
      <c r="L88" s="17">
        <v>2</v>
      </c>
      <c r="M88" s="17">
        <v>0</v>
      </c>
      <c r="N88" s="17">
        <v>4</v>
      </c>
      <c r="O88" s="4" t="s">
        <v>1594</v>
      </c>
      <c r="P88" s="14">
        <v>0</v>
      </c>
      <c r="Q88" s="1">
        <v>4</v>
      </c>
    </row>
    <row r="89" spans="1:17" x14ac:dyDescent="0.25">
      <c r="A89">
        <v>85</v>
      </c>
      <c r="B89" t="s">
        <v>339</v>
      </c>
      <c r="C89" s="17">
        <v>0</v>
      </c>
      <c r="D89" s="17">
        <v>2</v>
      </c>
      <c r="E89" s="17">
        <v>0</v>
      </c>
      <c r="F89" s="17">
        <v>0</v>
      </c>
      <c r="G89" s="17">
        <v>0</v>
      </c>
      <c r="H89" s="17">
        <v>2</v>
      </c>
      <c r="I89" s="17">
        <v>12</v>
      </c>
      <c r="J89" s="17">
        <v>17</v>
      </c>
      <c r="K89" s="17">
        <v>10</v>
      </c>
      <c r="L89" s="17">
        <v>0</v>
      </c>
      <c r="M89" s="17">
        <v>0</v>
      </c>
      <c r="N89" s="17">
        <v>4</v>
      </c>
      <c r="O89" s="4" t="s">
        <v>1594</v>
      </c>
      <c r="P89" s="14">
        <v>0</v>
      </c>
      <c r="Q89" s="1">
        <v>4</v>
      </c>
    </row>
    <row r="90" spans="1:17" x14ac:dyDescent="0.25">
      <c r="A90">
        <v>86</v>
      </c>
      <c r="B90" t="s">
        <v>340</v>
      </c>
      <c r="C90" s="17">
        <v>0</v>
      </c>
      <c r="D90" s="17">
        <v>3</v>
      </c>
      <c r="E90" s="17">
        <v>1</v>
      </c>
      <c r="F90" s="17">
        <v>1</v>
      </c>
      <c r="G90" s="17">
        <v>1</v>
      </c>
      <c r="H90" s="17">
        <v>2</v>
      </c>
      <c r="I90" s="17">
        <v>16</v>
      </c>
      <c r="J90" s="17">
        <v>4</v>
      </c>
      <c r="K90" s="17">
        <v>7</v>
      </c>
      <c r="L90" s="17">
        <v>3</v>
      </c>
      <c r="M90" s="17">
        <v>1</v>
      </c>
      <c r="N90" s="17">
        <v>2</v>
      </c>
      <c r="O90" s="4" t="s">
        <v>1594</v>
      </c>
      <c r="P90" s="14">
        <v>0</v>
      </c>
      <c r="Q90" s="1">
        <v>4</v>
      </c>
    </row>
    <row r="91" spans="1:17" x14ac:dyDescent="0.25">
      <c r="A91">
        <v>87</v>
      </c>
      <c r="B91" t="s">
        <v>101</v>
      </c>
      <c r="C91" s="17">
        <v>0</v>
      </c>
      <c r="D91" s="17">
        <v>3</v>
      </c>
      <c r="E91" s="17">
        <v>0</v>
      </c>
      <c r="F91" s="17">
        <v>2</v>
      </c>
      <c r="G91" s="17">
        <v>0</v>
      </c>
      <c r="H91" s="17">
        <v>2</v>
      </c>
      <c r="I91" s="17">
        <v>16</v>
      </c>
      <c r="J91" s="17">
        <v>11</v>
      </c>
      <c r="K91" s="17">
        <v>10</v>
      </c>
      <c r="L91" s="17">
        <v>0</v>
      </c>
      <c r="M91" s="17">
        <v>0</v>
      </c>
      <c r="N91" s="17">
        <v>2</v>
      </c>
      <c r="O91" s="4" t="s">
        <v>1594</v>
      </c>
      <c r="P91" s="14">
        <v>0</v>
      </c>
      <c r="Q91" s="1">
        <v>4</v>
      </c>
    </row>
    <row r="92" spans="1:17" x14ac:dyDescent="0.25">
      <c r="A92">
        <v>88</v>
      </c>
      <c r="B92" t="s">
        <v>341</v>
      </c>
      <c r="C92" s="17">
        <v>0</v>
      </c>
      <c r="D92" s="17">
        <v>3</v>
      </c>
      <c r="E92" s="17">
        <v>3</v>
      </c>
      <c r="F92" s="17">
        <v>3</v>
      </c>
      <c r="G92" s="17">
        <v>1</v>
      </c>
      <c r="H92" s="17">
        <v>0</v>
      </c>
      <c r="I92" s="17">
        <v>17</v>
      </c>
      <c r="J92" s="17">
        <v>11</v>
      </c>
      <c r="K92" s="17">
        <v>9</v>
      </c>
      <c r="L92" s="17">
        <v>0</v>
      </c>
      <c r="M92" s="17">
        <v>1</v>
      </c>
      <c r="N92" s="17">
        <v>1</v>
      </c>
      <c r="O92" s="4" t="s">
        <v>1594</v>
      </c>
      <c r="P92" s="14">
        <v>0</v>
      </c>
      <c r="Q92" s="1">
        <v>4</v>
      </c>
    </row>
    <row r="93" spans="1:17" x14ac:dyDescent="0.25">
      <c r="A93">
        <v>89</v>
      </c>
      <c r="B93" t="s">
        <v>342</v>
      </c>
      <c r="C93" s="17">
        <v>0</v>
      </c>
      <c r="D93" s="17">
        <v>3</v>
      </c>
      <c r="E93" s="17">
        <v>0</v>
      </c>
      <c r="F93" s="17">
        <v>2</v>
      </c>
      <c r="G93" s="17">
        <v>1</v>
      </c>
      <c r="H93" s="17">
        <v>3</v>
      </c>
      <c r="I93" s="17">
        <v>15</v>
      </c>
      <c r="J93" s="17">
        <v>13</v>
      </c>
      <c r="K93" s="17">
        <v>10</v>
      </c>
      <c r="L93" s="17">
        <v>0</v>
      </c>
      <c r="M93" s="17">
        <v>0</v>
      </c>
      <c r="N93" s="17">
        <v>2</v>
      </c>
      <c r="O93" s="4" t="s">
        <v>1594</v>
      </c>
      <c r="P93" s="14">
        <v>0</v>
      </c>
      <c r="Q93" s="1">
        <v>4</v>
      </c>
    </row>
    <row r="94" spans="1:17" x14ac:dyDescent="0.25">
      <c r="A94">
        <v>90</v>
      </c>
      <c r="B94" t="s">
        <v>343</v>
      </c>
      <c r="C94" s="17">
        <v>0</v>
      </c>
      <c r="D94" s="17">
        <v>3</v>
      </c>
      <c r="E94" s="17">
        <v>0</v>
      </c>
      <c r="F94" s="17">
        <v>2</v>
      </c>
      <c r="G94" s="17">
        <v>0</v>
      </c>
      <c r="H94" s="17">
        <v>7</v>
      </c>
      <c r="I94" s="17">
        <v>19</v>
      </c>
      <c r="J94" s="17">
        <v>21</v>
      </c>
      <c r="K94" s="17">
        <v>13</v>
      </c>
      <c r="L94" s="17">
        <v>1</v>
      </c>
      <c r="M94" s="17">
        <v>0</v>
      </c>
      <c r="N94" s="17">
        <v>2</v>
      </c>
      <c r="O94" s="4" t="s">
        <v>1594</v>
      </c>
      <c r="P94" s="14">
        <v>0</v>
      </c>
      <c r="Q94" s="1">
        <v>4</v>
      </c>
    </row>
    <row r="95" spans="1:17" x14ac:dyDescent="0.25">
      <c r="A95">
        <v>91</v>
      </c>
      <c r="B95" t="s">
        <v>344</v>
      </c>
      <c r="C95" s="17">
        <v>0</v>
      </c>
      <c r="D95" s="17">
        <v>3</v>
      </c>
      <c r="E95" s="17">
        <v>3</v>
      </c>
      <c r="F95" s="17">
        <v>4</v>
      </c>
      <c r="G95" s="17">
        <v>1</v>
      </c>
      <c r="H95" s="17">
        <v>4</v>
      </c>
      <c r="I95" s="17">
        <v>24</v>
      </c>
      <c r="J95" s="17">
        <v>20</v>
      </c>
      <c r="K95" s="17">
        <v>11</v>
      </c>
      <c r="L95" s="17">
        <v>1</v>
      </c>
      <c r="M95" s="17">
        <v>2</v>
      </c>
      <c r="N95" s="17">
        <v>4</v>
      </c>
      <c r="O95" s="4" t="s">
        <v>1595</v>
      </c>
      <c r="P95" s="14">
        <v>0</v>
      </c>
      <c r="Q95" s="1">
        <v>6</v>
      </c>
    </row>
    <row r="96" spans="1:17" x14ac:dyDescent="0.25">
      <c r="A96">
        <v>92</v>
      </c>
      <c r="B96" t="s">
        <v>345</v>
      </c>
      <c r="C96" s="17">
        <v>0</v>
      </c>
      <c r="D96" s="17">
        <v>3</v>
      </c>
      <c r="E96" s="17">
        <v>3</v>
      </c>
      <c r="F96" s="17">
        <v>4</v>
      </c>
      <c r="G96" s="17">
        <v>2</v>
      </c>
      <c r="H96" s="17">
        <v>2</v>
      </c>
      <c r="I96" s="17">
        <v>20</v>
      </c>
      <c r="J96" s="17">
        <v>19</v>
      </c>
      <c r="K96" s="17">
        <v>10</v>
      </c>
      <c r="L96" s="17">
        <v>0</v>
      </c>
      <c r="M96" s="17">
        <v>1</v>
      </c>
      <c r="N96" s="17">
        <v>3</v>
      </c>
      <c r="O96" s="4" t="s">
        <v>1595</v>
      </c>
      <c r="P96" s="14">
        <v>0</v>
      </c>
      <c r="Q96" s="1">
        <v>6</v>
      </c>
    </row>
    <row r="97" spans="1:17" x14ac:dyDescent="0.25">
      <c r="A97">
        <v>93</v>
      </c>
      <c r="B97" t="s">
        <v>346</v>
      </c>
      <c r="C97" s="17">
        <v>0</v>
      </c>
      <c r="D97" s="17">
        <v>3</v>
      </c>
      <c r="E97" s="17">
        <v>3</v>
      </c>
      <c r="F97" s="17">
        <v>4</v>
      </c>
      <c r="G97" s="17">
        <v>0</v>
      </c>
      <c r="H97" s="17">
        <v>4</v>
      </c>
      <c r="I97" s="17">
        <v>23</v>
      </c>
      <c r="J97" s="17">
        <v>18</v>
      </c>
      <c r="K97" s="17">
        <v>13</v>
      </c>
      <c r="L97" s="17">
        <v>0</v>
      </c>
      <c r="M97" s="17">
        <v>1</v>
      </c>
      <c r="N97" s="17">
        <v>4</v>
      </c>
      <c r="O97" s="4" t="s">
        <v>1595</v>
      </c>
      <c r="P97" s="14">
        <v>0</v>
      </c>
      <c r="Q97" s="1">
        <v>6</v>
      </c>
    </row>
    <row r="98" spans="1:17" x14ac:dyDescent="0.25">
      <c r="A98">
        <v>94</v>
      </c>
      <c r="B98" t="s">
        <v>92</v>
      </c>
      <c r="C98" s="17">
        <v>0</v>
      </c>
      <c r="D98" s="17">
        <v>1</v>
      </c>
      <c r="E98" s="17">
        <v>0</v>
      </c>
      <c r="F98" s="17">
        <v>4</v>
      </c>
      <c r="G98" s="17">
        <v>7</v>
      </c>
      <c r="H98" s="17">
        <v>14</v>
      </c>
      <c r="I98" s="17">
        <v>28</v>
      </c>
      <c r="J98" s="17">
        <v>20</v>
      </c>
      <c r="K98" s="17">
        <v>15</v>
      </c>
      <c r="L98" s="17">
        <v>4</v>
      </c>
      <c r="M98" s="17">
        <v>0</v>
      </c>
      <c r="N98" s="17">
        <v>5</v>
      </c>
      <c r="O98" s="4" t="s">
        <v>1596</v>
      </c>
      <c r="P98" s="14">
        <v>0</v>
      </c>
      <c r="Q98" s="1">
        <v>4</v>
      </c>
    </row>
    <row r="99" spans="1:17" x14ac:dyDescent="0.25">
      <c r="A99">
        <v>95</v>
      </c>
      <c r="B99" t="s">
        <v>99</v>
      </c>
      <c r="C99" s="17">
        <v>0</v>
      </c>
      <c r="D99" s="17">
        <v>0</v>
      </c>
      <c r="E99" s="17">
        <v>0</v>
      </c>
      <c r="F99" s="17">
        <v>4</v>
      </c>
      <c r="G99" s="17">
        <v>9</v>
      </c>
      <c r="H99" s="17">
        <v>11</v>
      </c>
      <c r="I99" s="17">
        <v>28</v>
      </c>
      <c r="J99" s="17">
        <v>26</v>
      </c>
      <c r="K99" s="17">
        <v>22</v>
      </c>
      <c r="L99" s="17">
        <v>6</v>
      </c>
      <c r="M99" s="17">
        <v>3</v>
      </c>
      <c r="N99" s="17">
        <v>7</v>
      </c>
      <c r="O99" s="4" t="s">
        <v>1596</v>
      </c>
      <c r="P99" s="14">
        <v>1</v>
      </c>
      <c r="Q99" s="1">
        <v>4</v>
      </c>
    </row>
    <row r="100" spans="1:17" x14ac:dyDescent="0.25">
      <c r="C100" s="2"/>
    </row>
    <row r="101" spans="1:17" x14ac:dyDescent="0.25">
      <c r="C101" s="2"/>
    </row>
    <row r="102" spans="1:17" x14ac:dyDescent="0.25">
      <c r="C102" s="2"/>
    </row>
    <row r="103" spans="1:17" x14ac:dyDescent="0.25">
      <c r="C103" s="2"/>
    </row>
    <row r="104" spans="1:17" x14ac:dyDescent="0.25">
      <c r="C104" s="2"/>
    </row>
    <row r="105" spans="1:17" x14ac:dyDescent="0.25">
      <c r="C105" s="2"/>
    </row>
    <row r="106" spans="1:17" x14ac:dyDescent="0.25">
      <c r="C106" s="2"/>
    </row>
    <row r="107" spans="1:17" x14ac:dyDescent="0.25">
      <c r="C107" s="2"/>
    </row>
    <row r="108" spans="1:17" x14ac:dyDescent="0.25">
      <c r="C108" s="2"/>
    </row>
    <row r="109" spans="1:17" x14ac:dyDescent="0.25">
      <c r="C109" s="2"/>
    </row>
    <row r="110" spans="1:17" x14ac:dyDescent="0.25">
      <c r="C110" s="2"/>
    </row>
    <row r="111" spans="1:17" x14ac:dyDescent="0.25">
      <c r="C111" s="2"/>
    </row>
    <row r="112" spans="1:17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</sheetData>
  <mergeCells count="1">
    <mergeCell ref="C3:N3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6F60-93A4-4397-AC4A-447FD49D9B27}">
  <sheetPr codeName="Sheet40">
    <tabColor theme="5"/>
  </sheetPr>
  <dimension ref="A2:N150"/>
  <sheetViews>
    <sheetView zoomScaleNormal="100" workbookViewId="0">
      <selection activeCell="C99" sqref="C99:N99"/>
    </sheetView>
  </sheetViews>
  <sheetFormatPr defaultRowHeight="12.5" x14ac:dyDescent="0.25"/>
  <cols>
    <col min="2" max="2" width="17.26953125" bestFit="1" customWidth="1"/>
    <col min="3" max="14" width="9.54296875" customWidth="1"/>
  </cols>
  <sheetData>
    <row r="2" spans="1:14" x14ac:dyDescent="0.25">
      <c r="C2" s="2"/>
    </row>
    <row r="3" spans="1:14" s="5" customFormat="1" x14ac:dyDescent="0.25">
      <c r="C3" s="19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5" customFormat="1" x14ac:dyDescent="0.25">
      <c r="C4" s="9" t="s">
        <v>0</v>
      </c>
      <c r="D4" s="10" t="s">
        <v>1</v>
      </c>
      <c r="E4" s="9" t="s">
        <v>2</v>
      </c>
      <c r="F4" s="10" t="s">
        <v>3</v>
      </c>
      <c r="G4" s="9" t="s">
        <v>4</v>
      </c>
      <c r="H4" s="10" t="s">
        <v>5</v>
      </c>
      <c r="I4" s="9" t="s">
        <v>6</v>
      </c>
      <c r="J4" s="10" t="s">
        <v>7</v>
      </c>
      <c r="K4" s="9" t="s">
        <v>8</v>
      </c>
      <c r="L4" s="10" t="s">
        <v>9</v>
      </c>
      <c r="M4" s="9" t="s">
        <v>10</v>
      </c>
      <c r="N4" s="10" t="s">
        <v>11</v>
      </c>
    </row>
    <row r="5" spans="1:14" x14ac:dyDescent="0.25">
      <c r="A5">
        <v>1</v>
      </c>
      <c r="B5" t="s">
        <v>270</v>
      </c>
      <c r="C5" s="2" t="s">
        <v>1599</v>
      </c>
      <c r="D5" s="2" t="s">
        <v>1600</v>
      </c>
      <c r="E5" s="2" t="s">
        <v>1601</v>
      </c>
      <c r="F5" s="2" t="s">
        <v>1602</v>
      </c>
      <c r="G5" s="2" t="s">
        <v>1603</v>
      </c>
      <c r="H5" s="2" t="s">
        <v>1604</v>
      </c>
      <c r="I5" s="2" t="s">
        <v>1605</v>
      </c>
      <c r="J5" s="2" t="s">
        <v>1606</v>
      </c>
      <c r="K5" s="2" t="s">
        <v>1607</v>
      </c>
      <c r="L5" s="2" t="s">
        <v>1608</v>
      </c>
      <c r="M5" s="2" t="s">
        <v>1609</v>
      </c>
      <c r="N5" s="2" t="s">
        <v>1610</v>
      </c>
    </row>
    <row r="6" spans="1:14" x14ac:dyDescent="0.25">
      <c r="A6">
        <v>2</v>
      </c>
      <c r="B6" t="s">
        <v>271</v>
      </c>
      <c r="C6" s="2" t="s">
        <v>1611</v>
      </c>
      <c r="D6" s="2" t="s">
        <v>1612</v>
      </c>
      <c r="E6" s="2" t="s">
        <v>1613</v>
      </c>
      <c r="F6" s="2" t="s">
        <v>1614</v>
      </c>
      <c r="G6" s="2" t="s">
        <v>1615</v>
      </c>
      <c r="H6" s="2" t="s">
        <v>1616</v>
      </c>
      <c r="I6" s="2" t="s">
        <v>1617</v>
      </c>
      <c r="J6" s="2" t="s">
        <v>1618</v>
      </c>
      <c r="K6" s="2" t="s">
        <v>1619</v>
      </c>
      <c r="L6" s="2" t="s">
        <v>1620</v>
      </c>
      <c r="M6" s="2" t="s">
        <v>1621</v>
      </c>
      <c r="N6" s="2" t="s">
        <v>1622</v>
      </c>
    </row>
    <row r="7" spans="1:14" x14ac:dyDescent="0.25">
      <c r="A7">
        <v>3</v>
      </c>
      <c r="B7" t="s">
        <v>272</v>
      </c>
      <c r="C7" s="2" t="s">
        <v>1623</v>
      </c>
      <c r="D7" s="2" t="s">
        <v>1624</v>
      </c>
      <c r="E7" s="2" t="s">
        <v>1625</v>
      </c>
      <c r="F7" s="2" t="s">
        <v>1626</v>
      </c>
      <c r="G7" s="2" t="s">
        <v>1627</v>
      </c>
      <c r="H7" s="2" t="s">
        <v>1628</v>
      </c>
      <c r="I7" s="2" t="s">
        <v>1629</v>
      </c>
      <c r="J7" s="2" t="s">
        <v>1630</v>
      </c>
      <c r="K7" s="2" t="s">
        <v>1631</v>
      </c>
      <c r="L7" s="2" t="s">
        <v>1632</v>
      </c>
      <c r="M7" s="2" t="s">
        <v>1633</v>
      </c>
      <c r="N7" s="2" t="s">
        <v>1634</v>
      </c>
    </row>
    <row r="8" spans="1:14" x14ac:dyDescent="0.25">
      <c r="A8">
        <v>4</v>
      </c>
      <c r="B8" t="s">
        <v>273</v>
      </c>
      <c r="C8" s="2" t="s">
        <v>1635</v>
      </c>
      <c r="D8" s="2" t="s">
        <v>1636</v>
      </c>
      <c r="E8" s="2" t="s">
        <v>1637</v>
      </c>
      <c r="F8" s="2" t="s">
        <v>1638</v>
      </c>
      <c r="G8" s="2" t="s">
        <v>1639</v>
      </c>
      <c r="H8" s="2" t="s">
        <v>1640</v>
      </c>
      <c r="I8" s="2" t="s">
        <v>1641</v>
      </c>
      <c r="J8" s="2" t="s">
        <v>1642</v>
      </c>
      <c r="K8" s="2" t="s">
        <v>1643</v>
      </c>
      <c r="L8" s="2" t="s">
        <v>1644</v>
      </c>
      <c r="M8" s="2" t="s">
        <v>1645</v>
      </c>
      <c r="N8" s="2" t="s">
        <v>1646</v>
      </c>
    </row>
    <row r="9" spans="1:14" x14ac:dyDescent="0.25">
      <c r="A9">
        <v>5</v>
      </c>
      <c r="B9" t="s">
        <v>274</v>
      </c>
      <c r="C9" s="2" t="s">
        <v>1647</v>
      </c>
      <c r="D9" s="2" t="s">
        <v>1648</v>
      </c>
      <c r="E9" s="2" t="s">
        <v>1649</v>
      </c>
      <c r="F9" s="2" t="s">
        <v>1650</v>
      </c>
      <c r="G9" s="2" t="s">
        <v>1651</v>
      </c>
      <c r="H9" s="2" t="s">
        <v>1652</v>
      </c>
      <c r="I9" s="2" t="s">
        <v>1653</v>
      </c>
      <c r="J9" s="2" t="s">
        <v>1654</v>
      </c>
      <c r="K9" s="2" t="s">
        <v>1655</v>
      </c>
      <c r="L9" s="2" t="s">
        <v>1656</v>
      </c>
      <c r="M9" s="2" t="s">
        <v>1657</v>
      </c>
      <c r="N9" s="2" t="s">
        <v>1658</v>
      </c>
    </row>
    <row r="10" spans="1:14" x14ac:dyDescent="0.25">
      <c r="A10">
        <v>6</v>
      </c>
      <c r="B10" t="s">
        <v>275</v>
      </c>
      <c r="C10" s="2" t="s">
        <v>1659</v>
      </c>
      <c r="D10" s="2" t="s">
        <v>1660</v>
      </c>
      <c r="E10" s="2" t="s">
        <v>1661</v>
      </c>
      <c r="F10" s="2" t="s">
        <v>1662</v>
      </c>
      <c r="G10" s="2" t="s">
        <v>1663</v>
      </c>
      <c r="H10" s="2" t="s">
        <v>1664</v>
      </c>
      <c r="I10" s="2" t="s">
        <v>1665</v>
      </c>
      <c r="J10" s="2" t="s">
        <v>1666</v>
      </c>
      <c r="K10" s="2" t="s">
        <v>1667</v>
      </c>
      <c r="L10" s="2" t="s">
        <v>1668</v>
      </c>
      <c r="M10" s="2" t="s">
        <v>1669</v>
      </c>
      <c r="N10" s="2" t="s">
        <v>1670</v>
      </c>
    </row>
    <row r="11" spans="1:14" x14ac:dyDescent="0.25">
      <c r="A11">
        <v>7</v>
      </c>
      <c r="B11" t="s">
        <v>276</v>
      </c>
      <c r="C11" s="2" t="s">
        <v>1671</v>
      </c>
      <c r="D11" s="2" t="s">
        <v>1672</v>
      </c>
      <c r="E11" s="2" t="s">
        <v>1673</v>
      </c>
      <c r="F11" s="2" t="s">
        <v>1674</v>
      </c>
      <c r="G11" s="2" t="s">
        <v>1675</v>
      </c>
      <c r="H11" s="2" t="s">
        <v>1676</v>
      </c>
      <c r="I11" s="2" t="s">
        <v>1677</v>
      </c>
      <c r="J11" s="2" t="s">
        <v>1678</v>
      </c>
      <c r="K11" s="2" t="s">
        <v>1679</v>
      </c>
      <c r="L11" s="2" t="s">
        <v>1680</v>
      </c>
      <c r="M11" s="2" t="s">
        <v>1681</v>
      </c>
      <c r="N11" s="2" t="s">
        <v>1682</v>
      </c>
    </row>
    <row r="12" spans="1:14" x14ac:dyDescent="0.25">
      <c r="A12">
        <v>8</v>
      </c>
      <c r="B12" t="s">
        <v>277</v>
      </c>
      <c r="C12" s="2" t="s">
        <v>1683</v>
      </c>
      <c r="D12" s="2" t="s">
        <v>1684</v>
      </c>
      <c r="E12" s="2" t="s">
        <v>1685</v>
      </c>
      <c r="F12" s="2" t="s">
        <v>1686</v>
      </c>
      <c r="G12" s="2" t="s">
        <v>1687</v>
      </c>
      <c r="H12" s="2" t="s">
        <v>1688</v>
      </c>
      <c r="I12" s="2" t="s">
        <v>1689</v>
      </c>
      <c r="J12" s="2" t="s">
        <v>1690</v>
      </c>
      <c r="K12" s="2" t="s">
        <v>1691</v>
      </c>
      <c r="L12" s="2" t="s">
        <v>1692</v>
      </c>
      <c r="M12" s="2" t="s">
        <v>1693</v>
      </c>
      <c r="N12" s="2" t="s">
        <v>1694</v>
      </c>
    </row>
    <row r="13" spans="1:14" x14ac:dyDescent="0.25">
      <c r="A13">
        <v>9</v>
      </c>
      <c r="B13" t="s">
        <v>278</v>
      </c>
      <c r="C13" s="2" t="s">
        <v>1695</v>
      </c>
      <c r="D13" s="2" t="s">
        <v>1696</v>
      </c>
      <c r="E13" s="2" t="s">
        <v>1697</v>
      </c>
      <c r="F13" s="2" t="s">
        <v>1698</v>
      </c>
      <c r="G13" s="2" t="s">
        <v>1699</v>
      </c>
      <c r="H13" s="2" t="s">
        <v>1700</v>
      </c>
      <c r="I13" s="2" t="s">
        <v>1701</v>
      </c>
      <c r="J13" s="2" t="s">
        <v>1702</v>
      </c>
      <c r="K13" s="2" t="s">
        <v>1703</v>
      </c>
      <c r="L13" s="2" t="s">
        <v>1704</v>
      </c>
      <c r="M13" s="2" t="s">
        <v>1705</v>
      </c>
      <c r="N13" s="2" t="s">
        <v>1706</v>
      </c>
    </row>
    <row r="14" spans="1:14" x14ac:dyDescent="0.25">
      <c r="A14">
        <v>10</v>
      </c>
      <c r="B14" t="s">
        <v>107</v>
      </c>
      <c r="C14" s="2" t="s">
        <v>1707</v>
      </c>
      <c r="D14" s="2" t="s">
        <v>1708</v>
      </c>
      <c r="E14" s="2" t="s">
        <v>1709</v>
      </c>
      <c r="F14" s="2" t="s">
        <v>1710</v>
      </c>
      <c r="G14" s="2" t="s">
        <v>1711</v>
      </c>
      <c r="H14" s="2" t="s">
        <v>1712</v>
      </c>
      <c r="I14" s="2" t="s">
        <v>1713</v>
      </c>
      <c r="J14" s="2" t="s">
        <v>1714</v>
      </c>
      <c r="K14" s="2" t="s">
        <v>1715</v>
      </c>
      <c r="L14" s="2" t="s">
        <v>1716</v>
      </c>
      <c r="M14" s="2" t="s">
        <v>1717</v>
      </c>
      <c r="N14" s="2" t="s">
        <v>1718</v>
      </c>
    </row>
    <row r="15" spans="1:14" x14ac:dyDescent="0.25">
      <c r="A15">
        <v>11</v>
      </c>
      <c r="B15" t="s">
        <v>279</v>
      </c>
      <c r="C15" s="2" t="s">
        <v>1719</v>
      </c>
      <c r="D15" s="2" t="s">
        <v>1720</v>
      </c>
      <c r="E15" s="2" t="s">
        <v>1721</v>
      </c>
      <c r="F15" s="2" t="s">
        <v>1722</v>
      </c>
      <c r="G15" s="2" t="s">
        <v>1723</v>
      </c>
      <c r="H15" s="2" t="s">
        <v>1724</v>
      </c>
      <c r="I15" s="2" t="s">
        <v>1725</v>
      </c>
      <c r="J15" s="2" t="s">
        <v>1726</v>
      </c>
      <c r="K15" s="2" t="s">
        <v>1727</v>
      </c>
      <c r="L15" s="2" t="s">
        <v>1728</v>
      </c>
      <c r="M15" s="2" t="s">
        <v>1729</v>
      </c>
      <c r="N15" s="2" t="s">
        <v>1730</v>
      </c>
    </row>
    <row r="16" spans="1:14" x14ac:dyDescent="0.25">
      <c r="A16">
        <v>12</v>
      </c>
      <c r="B16" t="s">
        <v>280</v>
      </c>
      <c r="C16" s="2" t="s">
        <v>1731</v>
      </c>
      <c r="D16" s="2" t="s">
        <v>1732</v>
      </c>
      <c r="E16" s="2" t="s">
        <v>1733</v>
      </c>
      <c r="F16" s="2" t="s">
        <v>1734</v>
      </c>
      <c r="G16" s="2" t="s">
        <v>1735</v>
      </c>
      <c r="H16" s="2" t="s">
        <v>1736</v>
      </c>
      <c r="I16" s="2" t="s">
        <v>1737</v>
      </c>
      <c r="J16" s="2" t="s">
        <v>1738</v>
      </c>
      <c r="K16" s="2" t="s">
        <v>1739</v>
      </c>
      <c r="L16" s="2" t="s">
        <v>1740</v>
      </c>
      <c r="M16" s="2" t="s">
        <v>1741</v>
      </c>
      <c r="N16" s="2" t="s">
        <v>1742</v>
      </c>
    </row>
    <row r="17" spans="1:14" x14ac:dyDescent="0.25">
      <c r="A17">
        <v>13</v>
      </c>
      <c r="B17" t="s">
        <v>95</v>
      </c>
      <c r="C17" s="2" t="s">
        <v>1743</v>
      </c>
      <c r="D17" s="2" t="s">
        <v>1744</v>
      </c>
      <c r="E17" s="2" t="s">
        <v>1745</v>
      </c>
      <c r="F17" s="2" t="s">
        <v>1746</v>
      </c>
      <c r="G17" s="2" t="s">
        <v>1747</v>
      </c>
      <c r="H17" s="2" t="s">
        <v>1748</v>
      </c>
      <c r="I17" s="2" t="s">
        <v>1749</v>
      </c>
      <c r="J17" s="2" t="s">
        <v>1750</v>
      </c>
      <c r="K17" s="2" t="s">
        <v>1751</v>
      </c>
      <c r="L17" s="2" t="s">
        <v>1752</v>
      </c>
      <c r="M17" s="2" t="s">
        <v>1753</v>
      </c>
      <c r="N17" s="2" t="s">
        <v>1754</v>
      </c>
    </row>
    <row r="18" spans="1:14" x14ac:dyDescent="0.25">
      <c r="A18">
        <v>14</v>
      </c>
      <c r="B18" t="s">
        <v>281</v>
      </c>
      <c r="C18" s="2" t="s">
        <v>1755</v>
      </c>
      <c r="D18" s="2" t="s">
        <v>1756</v>
      </c>
      <c r="E18" s="2" t="s">
        <v>1757</v>
      </c>
      <c r="F18" s="2" t="s">
        <v>1758</v>
      </c>
      <c r="G18" s="2" t="s">
        <v>1759</v>
      </c>
      <c r="H18" s="2" t="s">
        <v>1760</v>
      </c>
      <c r="I18" s="2" t="s">
        <v>1761</v>
      </c>
      <c r="J18" s="2" t="s">
        <v>1762</v>
      </c>
      <c r="K18" s="2" t="s">
        <v>1763</v>
      </c>
      <c r="L18" s="2" t="s">
        <v>1764</v>
      </c>
      <c r="M18" s="2" t="s">
        <v>1765</v>
      </c>
      <c r="N18" s="2" t="s">
        <v>1766</v>
      </c>
    </row>
    <row r="19" spans="1:14" x14ac:dyDescent="0.25">
      <c r="A19">
        <v>15</v>
      </c>
      <c r="B19" t="s">
        <v>282</v>
      </c>
      <c r="C19" s="2" t="s">
        <v>1767</v>
      </c>
      <c r="D19" s="2" t="s">
        <v>1768</v>
      </c>
      <c r="E19" s="2" t="s">
        <v>1769</v>
      </c>
      <c r="F19" s="2" t="s">
        <v>1770</v>
      </c>
      <c r="G19" s="2" t="s">
        <v>1771</v>
      </c>
      <c r="H19" s="2" t="s">
        <v>1772</v>
      </c>
      <c r="I19" s="2" t="s">
        <v>1773</v>
      </c>
      <c r="J19" s="2" t="s">
        <v>1774</v>
      </c>
      <c r="K19" s="2" t="s">
        <v>1775</v>
      </c>
      <c r="L19" s="2" t="s">
        <v>1776</v>
      </c>
      <c r="M19" s="2" t="s">
        <v>1777</v>
      </c>
      <c r="N19" s="2" t="s">
        <v>1778</v>
      </c>
    </row>
    <row r="20" spans="1:14" x14ac:dyDescent="0.25">
      <c r="A20">
        <v>16</v>
      </c>
      <c r="B20" t="s">
        <v>283</v>
      </c>
      <c r="C20" s="2" t="s">
        <v>1779</v>
      </c>
      <c r="D20" s="2" t="s">
        <v>1780</v>
      </c>
      <c r="E20" s="2" t="s">
        <v>1781</v>
      </c>
      <c r="F20" s="2" t="s">
        <v>1782</v>
      </c>
      <c r="G20" s="2" t="s">
        <v>1783</v>
      </c>
      <c r="H20" s="2" t="s">
        <v>1784</v>
      </c>
      <c r="I20" s="2" t="s">
        <v>1785</v>
      </c>
      <c r="J20" s="2" t="s">
        <v>1786</v>
      </c>
      <c r="K20" s="2" t="s">
        <v>1787</v>
      </c>
      <c r="L20" s="2" t="s">
        <v>1788</v>
      </c>
      <c r="M20" s="2" t="s">
        <v>1789</v>
      </c>
      <c r="N20" s="2" t="s">
        <v>1790</v>
      </c>
    </row>
    <row r="21" spans="1:14" x14ac:dyDescent="0.25">
      <c r="A21">
        <v>17</v>
      </c>
      <c r="B21" t="s">
        <v>284</v>
      </c>
      <c r="C21" s="2" t="s">
        <v>1791</v>
      </c>
      <c r="D21" s="2" t="s">
        <v>1792</v>
      </c>
      <c r="E21" s="2" t="s">
        <v>1793</v>
      </c>
      <c r="F21" s="2" t="s">
        <v>1794</v>
      </c>
      <c r="G21" s="2" t="s">
        <v>1795</v>
      </c>
      <c r="H21" s="2" t="s">
        <v>1796</v>
      </c>
      <c r="I21" s="2" t="s">
        <v>1797</v>
      </c>
      <c r="J21" s="2" t="s">
        <v>1798</v>
      </c>
      <c r="K21" s="2" t="s">
        <v>1799</v>
      </c>
      <c r="L21" s="2" t="s">
        <v>1800</v>
      </c>
      <c r="M21" s="2" t="s">
        <v>1801</v>
      </c>
      <c r="N21" s="2" t="s">
        <v>1802</v>
      </c>
    </row>
    <row r="22" spans="1:14" x14ac:dyDescent="0.25">
      <c r="A22">
        <v>18</v>
      </c>
      <c r="B22" t="s">
        <v>94</v>
      </c>
      <c r="C22" s="2" t="s">
        <v>1803</v>
      </c>
      <c r="D22" s="2" t="s">
        <v>1804</v>
      </c>
      <c r="E22" s="2" t="s">
        <v>1805</v>
      </c>
      <c r="F22" s="2" t="s">
        <v>1806</v>
      </c>
      <c r="G22" s="2" t="s">
        <v>1807</v>
      </c>
      <c r="H22" s="2" t="s">
        <v>1808</v>
      </c>
      <c r="I22" s="2" t="s">
        <v>1809</v>
      </c>
      <c r="J22" s="2" t="s">
        <v>1810</v>
      </c>
      <c r="K22" s="2" t="s">
        <v>1811</v>
      </c>
      <c r="L22" s="2" t="s">
        <v>1812</v>
      </c>
      <c r="M22" s="2" t="s">
        <v>1813</v>
      </c>
      <c r="N22" s="2" t="s">
        <v>1814</v>
      </c>
    </row>
    <row r="23" spans="1:14" x14ac:dyDescent="0.25">
      <c r="A23">
        <v>19</v>
      </c>
      <c r="B23" t="s">
        <v>103</v>
      </c>
      <c r="C23" s="2" t="s">
        <v>1815</v>
      </c>
      <c r="D23" s="2" t="s">
        <v>1816</v>
      </c>
      <c r="E23" s="2" t="s">
        <v>1817</v>
      </c>
      <c r="F23" s="2" t="s">
        <v>1818</v>
      </c>
      <c r="G23" s="2" t="s">
        <v>1819</v>
      </c>
      <c r="H23" s="2" t="s">
        <v>1820</v>
      </c>
      <c r="I23" s="2" t="s">
        <v>1821</v>
      </c>
      <c r="J23" s="2" t="s">
        <v>1822</v>
      </c>
      <c r="K23" s="2" t="s">
        <v>1823</v>
      </c>
      <c r="L23" s="2" t="s">
        <v>1824</v>
      </c>
      <c r="M23" s="2" t="s">
        <v>1825</v>
      </c>
      <c r="N23" s="2" t="s">
        <v>1826</v>
      </c>
    </row>
    <row r="24" spans="1:14" x14ac:dyDescent="0.25">
      <c r="A24">
        <v>20</v>
      </c>
      <c r="B24" t="s">
        <v>285</v>
      </c>
      <c r="C24" s="2" t="s">
        <v>1827</v>
      </c>
      <c r="D24" s="2" t="s">
        <v>1828</v>
      </c>
      <c r="E24" s="2" t="s">
        <v>1829</v>
      </c>
      <c r="F24" s="2" t="s">
        <v>1830</v>
      </c>
      <c r="G24" s="2" t="s">
        <v>1831</v>
      </c>
      <c r="H24" s="2" t="s">
        <v>1832</v>
      </c>
      <c r="I24" s="2" t="s">
        <v>1833</v>
      </c>
      <c r="J24" s="2" t="s">
        <v>1834</v>
      </c>
      <c r="K24" s="2" t="s">
        <v>1835</v>
      </c>
      <c r="L24" s="2" t="s">
        <v>1836</v>
      </c>
      <c r="M24" s="2" t="s">
        <v>1837</v>
      </c>
      <c r="N24" s="2" t="s">
        <v>1838</v>
      </c>
    </row>
    <row r="25" spans="1:14" x14ac:dyDescent="0.25">
      <c r="A25">
        <v>21</v>
      </c>
      <c r="B25" t="s">
        <v>286</v>
      </c>
      <c r="C25" s="2" t="s">
        <v>1839</v>
      </c>
      <c r="D25" s="2" t="s">
        <v>1840</v>
      </c>
      <c r="E25" s="2" t="s">
        <v>1841</v>
      </c>
      <c r="F25" s="2" t="s">
        <v>1842</v>
      </c>
      <c r="G25" s="2" t="s">
        <v>1843</v>
      </c>
      <c r="H25" s="2" t="s">
        <v>1844</v>
      </c>
      <c r="I25" s="2" t="s">
        <v>1845</v>
      </c>
      <c r="J25" s="2" t="s">
        <v>1846</v>
      </c>
      <c r="K25" s="2" t="s">
        <v>1847</v>
      </c>
      <c r="L25" s="2" t="s">
        <v>1848</v>
      </c>
      <c r="M25" s="2" t="s">
        <v>1849</v>
      </c>
      <c r="N25" s="2" t="s">
        <v>1850</v>
      </c>
    </row>
    <row r="26" spans="1:14" x14ac:dyDescent="0.25">
      <c r="A26">
        <v>22</v>
      </c>
      <c r="B26" t="s">
        <v>287</v>
      </c>
      <c r="C26" s="2" t="s">
        <v>1851</v>
      </c>
      <c r="D26" t="s">
        <v>1852</v>
      </c>
      <c r="E26" t="s">
        <v>1853</v>
      </c>
      <c r="F26" t="s">
        <v>1854</v>
      </c>
      <c r="G26" t="s">
        <v>1855</v>
      </c>
      <c r="H26" t="s">
        <v>1856</v>
      </c>
      <c r="I26" t="s">
        <v>1857</v>
      </c>
      <c r="J26" t="s">
        <v>1858</v>
      </c>
      <c r="K26" t="s">
        <v>1859</v>
      </c>
      <c r="L26" t="s">
        <v>1860</v>
      </c>
      <c r="M26" t="s">
        <v>1861</v>
      </c>
      <c r="N26" t="s">
        <v>1862</v>
      </c>
    </row>
    <row r="27" spans="1:14" x14ac:dyDescent="0.25">
      <c r="A27">
        <v>23</v>
      </c>
      <c r="B27" t="s">
        <v>288</v>
      </c>
      <c r="C27" s="2" t="s">
        <v>1863</v>
      </c>
      <c r="D27" t="s">
        <v>1864</v>
      </c>
      <c r="E27" t="s">
        <v>1865</v>
      </c>
      <c r="F27" t="s">
        <v>1866</v>
      </c>
      <c r="G27" t="s">
        <v>1867</v>
      </c>
      <c r="H27" t="s">
        <v>1868</v>
      </c>
      <c r="I27" t="s">
        <v>1869</v>
      </c>
      <c r="J27" t="s">
        <v>1870</v>
      </c>
      <c r="K27" t="s">
        <v>1871</v>
      </c>
      <c r="L27" t="s">
        <v>1872</v>
      </c>
      <c r="M27" t="s">
        <v>1873</v>
      </c>
      <c r="N27" t="s">
        <v>1874</v>
      </c>
    </row>
    <row r="28" spans="1:14" x14ac:dyDescent="0.25">
      <c r="A28">
        <v>24</v>
      </c>
      <c r="B28" t="s">
        <v>289</v>
      </c>
      <c r="C28" s="2" t="s">
        <v>1875</v>
      </c>
      <c r="D28" t="s">
        <v>1876</v>
      </c>
      <c r="E28" t="s">
        <v>1877</v>
      </c>
      <c r="F28" t="s">
        <v>1878</v>
      </c>
      <c r="G28" t="s">
        <v>1879</v>
      </c>
      <c r="H28" t="s">
        <v>1880</v>
      </c>
      <c r="I28" t="s">
        <v>1881</v>
      </c>
      <c r="J28" t="s">
        <v>1882</v>
      </c>
      <c r="K28" t="s">
        <v>1883</v>
      </c>
      <c r="L28" t="s">
        <v>1884</v>
      </c>
      <c r="M28" t="s">
        <v>1885</v>
      </c>
      <c r="N28" t="s">
        <v>1886</v>
      </c>
    </row>
    <row r="29" spans="1:14" x14ac:dyDescent="0.25">
      <c r="A29">
        <v>25</v>
      </c>
      <c r="B29" t="s">
        <v>90</v>
      </c>
      <c r="C29" s="2" t="s">
        <v>1887</v>
      </c>
      <c r="D29" t="s">
        <v>1888</v>
      </c>
      <c r="E29" t="s">
        <v>1889</v>
      </c>
      <c r="F29" t="s">
        <v>1890</v>
      </c>
      <c r="G29" t="s">
        <v>1891</v>
      </c>
      <c r="H29" t="s">
        <v>1892</v>
      </c>
      <c r="I29" t="s">
        <v>1893</v>
      </c>
      <c r="J29" t="s">
        <v>1894</v>
      </c>
      <c r="K29" t="s">
        <v>1895</v>
      </c>
      <c r="L29" t="s">
        <v>1896</v>
      </c>
      <c r="M29" t="s">
        <v>1897</v>
      </c>
      <c r="N29" t="s">
        <v>1898</v>
      </c>
    </row>
    <row r="30" spans="1:14" x14ac:dyDescent="0.25">
      <c r="A30">
        <v>26</v>
      </c>
      <c r="B30" t="s">
        <v>106</v>
      </c>
      <c r="C30" s="2" t="s">
        <v>1899</v>
      </c>
      <c r="D30" t="s">
        <v>1900</v>
      </c>
      <c r="E30" t="s">
        <v>1901</v>
      </c>
      <c r="F30" t="s">
        <v>1902</v>
      </c>
      <c r="G30" t="s">
        <v>1903</v>
      </c>
      <c r="H30" t="s">
        <v>1904</v>
      </c>
      <c r="I30" t="s">
        <v>1905</v>
      </c>
      <c r="J30" t="s">
        <v>1906</v>
      </c>
      <c r="K30" t="s">
        <v>1907</v>
      </c>
      <c r="L30" t="s">
        <v>1908</v>
      </c>
      <c r="M30" t="s">
        <v>1909</v>
      </c>
      <c r="N30" t="s">
        <v>1910</v>
      </c>
    </row>
    <row r="31" spans="1:14" x14ac:dyDescent="0.25">
      <c r="A31">
        <v>27</v>
      </c>
      <c r="B31" t="s">
        <v>290</v>
      </c>
      <c r="C31" s="2" t="s">
        <v>1911</v>
      </c>
      <c r="D31" t="s">
        <v>1912</v>
      </c>
      <c r="E31" t="s">
        <v>1913</v>
      </c>
      <c r="F31" t="s">
        <v>1914</v>
      </c>
      <c r="G31" t="s">
        <v>1915</v>
      </c>
      <c r="H31" t="s">
        <v>1916</v>
      </c>
      <c r="I31" t="s">
        <v>1917</v>
      </c>
      <c r="J31" t="s">
        <v>1918</v>
      </c>
      <c r="K31" t="s">
        <v>1919</v>
      </c>
      <c r="L31" t="s">
        <v>1920</v>
      </c>
      <c r="M31" t="s">
        <v>1921</v>
      </c>
      <c r="N31" t="s">
        <v>1922</v>
      </c>
    </row>
    <row r="32" spans="1:14" x14ac:dyDescent="0.25">
      <c r="A32">
        <v>28</v>
      </c>
      <c r="B32" t="s">
        <v>291</v>
      </c>
      <c r="C32" s="2" t="s">
        <v>1923</v>
      </c>
      <c r="D32" t="s">
        <v>1924</v>
      </c>
      <c r="E32" t="s">
        <v>1925</v>
      </c>
      <c r="F32" t="s">
        <v>1926</v>
      </c>
      <c r="G32" t="s">
        <v>1927</v>
      </c>
      <c r="H32" t="s">
        <v>1928</v>
      </c>
      <c r="I32" t="s">
        <v>1929</v>
      </c>
      <c r="J32" t="s">
        <v>1930</v>
      </c>
      <c r="K32" t="s">
        <v>1931</v>
      </c>
      <c r="L32" t="s">
        <v>1932</v>
      </c>
      <c r="M32" t="s">
        <v>1933</v>
      </c>
      <c r="N32" t="s">
        <v>1934</v>
      </c>
    </row>
    <row r="33" spans="1:14" x14ac:dyDescent="0.25">
      <c r="A33">
        <v>29</v>
      </c>
      <c r="B33" t="s">
        <v>292</v>
      </c>
      <c r="C33" s="2" t="s">
        <v>1935</v>
      </c>
      <c r="D33" t="s">
        <v>1936</v>
      </c>
      <c r="E33" t="s">
        <v>1937</v>
      </c>
      <c r="F33" t="s">
        <v>1938</v>
      </c>
      <c r="G33" t="s">
        <v>1939</v>
      </c>
      <c r="H33" t="s">
        <v>1940</v>
      </c>
      <c r="I33" t="s">
        <v>1941</v>
      </c>
      <c r="J33" t="s">
        <v>1942</v>
      </c>
      <c r="K33" t="s">
        <v>1943</v>
      </c>
      <c r="L33" t="s">
        <v>1944</v>
      </c>
      <c r="M33" t="s">
        <v>1945</v>
      </c>
      <c r="N33" t="s">
        <v>1946</v>
      </c>
    </row>
    <row r="34" spans="1:14" x14ac:dyDescent="0.25">
      <c r="A34">
        <v>30</v>
      </c>
      <c r="B34" t="s">
        <v>293</v>
      </c>
      <c r="C34" s="2" t="s">
        <v>1947</v>
      </c>
      <c r="D34" t="s">
        <v>1948</v>
      </c>
      <c r="E34" t="s">
        <v>1949</v>
      </c>
      <c r="F34" t="s">
        <v>1950</v>
      </c>
      <c r="G34" t="s">
        <v>1951</v>
      </c>
      <c r="H34" t="s">
        <v>1952</v>
      </c>
      <c r="I34" t="s">
        <v>1953</v>
      </c>
      <c r="J34" t="s">
        <v>1954</v>
      </c>
      <c r="K34" t="s">
        <v>1955</v>
      </c>
      <c r="L34" t="s">
        <v>1956</v>
      </c>
      <c r="M34" t="s">
        <v>1957</v>
      </c>
      <c r="N34" t="s">
        <v>1958</v>
      </c>
    </row>
    <row r="35" spans="1:14" x14ac:dyDescent="0.25">
      <c r="A35">
        <v>31</v>
      </c>
      <c r="B35" t="s">
        <v>294</v>
      </c>
      <c r="C35" s="2" t="s">
        <v>1959</v>
      </c>
      <c r="D35" t="s">
        <v>1960</v>
      </c>
      <c r="E35" t="s">
        <v>1961</v>
      </c>
      <c r="F35" t="s">
        <v>1962</v>
      </c>
      <c r="G35" t="s">
        <v>1963</v>
      </c>
      <c r="H35" t="s">
        <v>1964</v>
      </c>
      <c r="I35" t="s">
        <v>1965</v>
      </c>
      <c r="J35" t="s">
        <v>1966</v>
      </c>
      <c r="K35" t="s">
        <v>1967</v>
      </c>
      <c r="L35" t="s">
        <v>1968</v>
      </c>
      <c r="M35" t="s">
        <v>1969</v>
      </c>
      <c r="N35" t="s">
        <v>1970</v>
      </c>
    </row>
    <row r="36" spans="1:14" x14ac:dyDescent="0.25">
      <c r="A36">
        <v>32</v>
      </c>
      <c r="B36" t="s">
        <v>295</v>
      </c>
      <c r="C36" s="2" t="s">
        <v>1971</v>
      </c>
      <c r="D36" t="s">
        <v>1972</v>
      </c>
      <c r="E36" t="s">
        <v>1973</v>
      </c>
      <c r="F36" t="s">
        <v>1974</v>
      </c>
      <c r="G36" t="s">
        <v>1975</v>
      </c>
      <c r="H36" t="s">
        <v>1976</v>
      </c>
      <c r="I36" t="s">
        <v>1619</v>
      </c>
      <c r="J36" t="s">
        <v>1977</v>
      </c>
      <c r="K36" t="s">
        <v>1978</v>
      </c>
      <c r="L36" t="s">
        <v>1979</v>
      </c>
      <c r="M36" t="s">
        <v>1980</v>
      </c>
      <c r="N36" t="s">
        <v>1981</v>
      </c>
    </row>
    <row r="37" spans="1:14" x14ac:dyDescent="0.25">
      <c r="A37">
        <v>33</v>
      </c>
      <c r="B37" t="s">
        <v>105</v>
      </c>
      <c r="C37" s="2" t="s">
        <v>1982</v>
      </c>
      <c r="D37" t="s">
        <v>1983</v>
      </c>
      <c r="E37" t="s">
        <v>1984</v>
      </c>
      <c r="F37" t="s">
        <v>1985</v>
      </c>
      <c r="G37" t="s">
        <v>1986</v>
      </c>
      <c r="H37" t="s">
        <v>1987</v>
      </c>
      <c r="I37" t="s">
        <v>1988</v>
      </c>
      <c r="J37" t="s">
        <v>1989</v>
      </c>
      <c r="K37" t="s">
        <v>1990</v>
      </c>
      <c r="L37" t="s">
        <v>1798</v>
      </c>
      <c r="M37" t="s">
        <v>1991</v>
      </c>
      <c r="N37" t="s">
        <v>1992</v>
      </c>
    </row>
    <row r="38" spans="1:14" x14ac:dyDescent="0.25">
      <c r="A38">
        <v>34</v>
      </c>
      <c r="B38" t="s">
        <v>93</v>
      </c>
      <c r="C38" s="2" t="s">
        <v>1993</v>
      </c>
      <c r="D38" t="s">
        <v>1994</v>
      </c>
      <c r="E38" t="s">
        <v>1995</v>
      </c>
      <c r="F38" t="s">
        <v>1996</v>
      </c>
      <c r="G38" t="s">
        <v>1997</v>
      </c>
      <c r="H38" t="s">
        <v>1998</v>
      </c>
      <c r="I38" t="s">
        <v>1999</v>
      </c>
      <c r="J38" t="s">
        <v>2000</v>
      </c>
      <c r="K38" t="s">
        <v>2001</v>
      </c>
      <c r="L38" t="s">
        <v>2002</v>
      </c>
      <c r="M38" t="s">
        <v>2003</v>
      </c>
      <c r="N38" t="s">
        <v>2004</v>
      </c>
    </row>
    <row r="39" spans="1:14" x14ac:dyDescent="0.25">
      <c r="A39">
        <v>35</v>
      </c>
      <c r="B39" t="s">
        <v>296</v>
      </c>
      <c r="C39" s="2" t="s">
        <v>2005</v>
      </c>
      <c r="D39" t="s">
        <v>2006</v>
      </c>
      <c r="E39" t="s">
        <v>2007</v>
      </c>
      <c r="F39" t="s">
        <v>2008</v>
      </c>
      <c r="G39" t="s">
        <v>2009</v>
      </c>
      <c r="H39" t="s">
        <v>2010</v>
      </c>
      <c r="I39" t="s">
        <v>2011</v>
      </c>
      <c r="J39" t="s">
        <v>2012</v>
      </c>
      <c r="K39" t="s">
        <v>2013</v>
      </c>
      <c r="L39" t="s">
        <v>2014</v>
      </c>
      <c r="M39" t="s">
        <v>2015</v>
      </c>
      <c r="N39" t="s">
        <v>2016</v>
      </c>
    </row>
    <row r="40" spans="1:14" x14ac:dyDescent="0.25">
      <c r="A40">
        <v>36</v>
      </c>
      <c r="B40" t="s">
        <v>297</v>
      </c>
      <c r="C40" s="2" t="s">
        <v>2017</v>
      </c>
      <c r="D40" t="s">
        <v>2018</v>
      </c>
      <c r="E40" t="s">
        <v>2019</v>
      </c>
      <c r="F40" t="s">
        <v>2020</v>
      </c>
      <c r="G40" t="s">
        <v>2021</v>
      </c>
      <c r="H40" t="s">
        <v>2022</v>
      </c>
      <c r="I40" t="s">
        <v>2023</v>
      </c>
      <c r="J40" t="s">
        <v>2024</v>
      </c>
      <c r="K40" t="s">
        <v>2025</v>
      </c>
      <c r="L40" t="s">
        <v>2026</v>
      </c>
      <c r="M40" t="s">
        <v>2027</v>
      </c>
      <c r="N40" t="s">
        <v>2028</v>
      </c>
    </row>
    <row r="41" spans="1:14" x14ac:dyDescent="0.25">
      <c r="A41">
        <v>37</v>
      </c>
      <c r="B41" t="s">
        <v>298</v>
      </c>
      <c r="C41" s="2" t="s">
        <v>2029</v>
      </c>
      <c r="D41" t="s">
        <v>2030</v>
      </c>
      <c r="E41" t="s">
        <v>2031</v>
      </c>
      <c r="F41" t="s">
        <v>2032</v>
      </c>
      <c r="G41" t="s">
        <v>2033</v>
      </c>
      <c r="H41" t="s">
        <v>2034</v>
      </c>
      <c r="I41" t="s">
        <v>2035</v>
      </c>
      <c r="J41" t="s">
        <v>2036</v>
      </c>
      <c r="K41" t="s">
        <v>2037</v>
      </c>
      <c r="L41" t="s">
        <v>2038</v>
      </c>
      <c r="M41" t="s">
        <v>2039</v>
      </c>
      <c r="N41" t="s">
        <v>2040</v>
      </c>
    </row>
    <row r="42" spans="1:14" x14ac:dyDescent="0.25">
      <c r="A42">
        <v>38</v>
      </c>
      <c r="B42" t="s">
        <v>299</v>
      </c>
      <c r="C42" s="2" t="s">
        <v>2041</v>
      </c>
      <c r="D42" t="s">
        <v>2042</v>
      </c>
      <c r="E42" t="s">
        <v>2043</v>
      </c>
      <c r="F42" t="s">
        <v>2044</v>
      </c>
      <c r="G42" t="s">
        <v>2045</v>
      </c>
      <c r="H42" t="s">
        <v>2046</v>
      </c>
      <c r="I42" t="s">
        <v>2047</v>
      </c>
      <c r="J42" t="s">
        <v>2048</v>
      </c>
      <c r="K42" t="s">
        <v>2049</v>
      </c>
      <c r="L42" t="s">
        <v>2050</v>
      </c>
      <c r="M42" t="s">
        <v>2051</v>
      </c>
      <c r="N42" t="s">
        <v>2052</v>
      </c>
    </row>
    <row r="43" spans="1:14" x14ac:dyDescent="0.25">
      <c r="A43">
        <v>39</v>
      </c>
      <c r="B43" t="s">
        <v>300</v>
      </c>
      <c r="C43" s="2" t="s">
        <v>2053</v>
      </c>
      <c r="D43" t="s">
        <v>2054</v>
      </c>
      <c r="E43" t="s">
        <v>2055</v>
      </c>
      <c r="F43" t="s">
        <v>2056</v>
      </c>
      <c r="G43" t="s">
        <v>2057</v>
      </c>
      <c r="H43" t="s">
        <v>2058</v>
      </c>
      <c r="I43" t="s">
        <v>2059</v>
      </c>
      <c r="J43" t="s">
        <v>2060</v>
      </c>
      <c r="K43" t="s">
        <v>2061</v>
      </c>
      <c r="L43" t="s">
        <v>2062</v>
      </c>
      <c r="M43" t="s">
        <v>2063</v>
      </c>
      <c r="N43" t="s">
        <v>2064</v>
      </c>
    </row>
    <row r="44" spans="1:14" x14ac:dyDescent="0.25">
      <c r="A44">
        <v>40</v>
      </c>
      <c r="B44" t="s">
        <v>301</v>
      </c>
      <c r="C44" s="2" t="s">
        <v>2065</v>
      </c>
      <c r="D44" t="s">
        <v>2066</v>
      </c>
      <c r="E44" t="s">
        <v>2067</v>
      </c>
      <c r="F44" t="s">
        <v>2068</v>
      </c>
      <c r="G44" t="s">
        <v>2069</v>
      </c>
      <c r="H44" t="s">
        <v>2070</v>
      </c>
      <c r="I44" t="s">
        <v>2071</v>
      </c>
      <c r="J44" t="s">
        <v>2072</v>
      </c>
      <c r="K44" t="s">
        <v>2073</v>
      </c>
      <c r="L44" t="s">
        <v>2074</v>
      </c>
      <c r="M44" t="s">
        <v>2075</v>
      </c>
      <c r="N44" t="s">
        <v>2076</v>
      </c>
    </row>
    <row r="45" spans="1:14" x14ac:dyDescent="0.25">
      <c r="A45">
        <v>41</v>
      </c>
      <c r="B45" t="s">
        <v>96</v>
      </c>
      <c r="C45" s="2" t="s">
        <v>2077</v>
      </c>
      <c r="D45" t="s">
        <v>2078</v>
      </c>
      <c r="E45" t="s">
        <v>2079</v>
      </c>
      <c r="F45" t="s">
        <v>2080</v>
      </c>
      <c r="G45" t="s">
        <v>2081</v>
      </c>
      <c r="H45" t="s">
        <v>2082</v>
      </c>
      <c r="I45" t="s">
        <v>2083</v>
      </c>
      <c r="J45" t="s">
        <v>2084</v>
      </c>
      <c r="K45" t="s">
        <v>2085</v>
      </c>
      <c r="L45" t="s">
        <v>2086</v>
      </c>
      <c r="M45" t="s">
        <v>2087</v>
      </c>
      <c r="N45" t="s">
        <v>2088</v>
      </c>
    </row>
    <row r="46" spans="1:14" x14ac:dyDescent="0.25">
      <c r="A46">
        <v>42</v>
      </c>
      <c r="B46" t="s">
        <v>302</v>
      </c>
      <c r="C46" s="2" t="s">
        <v>2089</v>
      </c>
      <c r="D46" t="s">
        <v>2090</v>
      </c>
      <c r="E46" t="s">
        <v>2091</v>
      </c>
      <c r="F46" t="s">
        <v>2092</v>
      </c>
      <c r="G46" t="s">
        <v>2093</v>
      </c>
      <c r="H46" t="s">
        <v>2094</v>
      </c>
      <c r="I46" t="s">
        <v>2095</v>
      </c>
      <c r="J46" t="s">
        <v>2096</v>
      </c>
      <c r="K46" t="s">
        <v>2097</v>
      </c>
      <c r="L46" t="s">
        <v>2098</v>
      </c>
      <c r="M46" t="s">
        <v>2099</v>
      </c>
      <c r="N46" t="s">
        <v>2100</v>
      </c>
    </row>
    <row r="47" spans="1:14" x14ac:dyDescent="0.25">
      <c r="A47">
        <v>43</v>
      </c>
      <c r="B47" t="s">
        <v>303</v>
      </c>
      <c r="C47" s="2" t="s">
        <v>2101</v>
      </c>
      <c r="D47" t="s">
        <v>2102</v>
      </c>
      <c r="E47" t="s">
        <v>2103</v>
      </c>
      <c r="F47" t="s">
        <v>2104</v>
      </c>
      <c r="G47" t="s">
        <v>2105</v>
      </c>
      <c r="H47" t="s">
        <v>2106</v>
      </c>
      <c r="I47" t="s">
        <v>2107</v>
      </c>
      <c r="J47" t="s">
        <v>2108</v>
      </c>
      <c r="K47" t="s">
        <v>2109</v>
      </c>
      <c r="L47" t="s">
        <v>2110</v>
      </c>
      <c r="M47" t="s">
        <v>2111</v>
      </c>
      <c r="N47" t="s">
        <v>2112</v>
      </c>
    </row>
    <row r="48" spans="1:14" x14ac:dyDescent="0.25">
      <c r="A48">
        <v>44</v>
      </c>
      <c r="B48" t="s">
        <v>304</v>
      </c>
      <c r="C48" s="2" t="s">
        <v>2113</v>
      </c>
      <c r="D48" t="s">
        <v>2114</v>
      </c>
      <c r="E48" t="s">
        <v>2115</v>
      </c>
      <c r="F48" t="s">
        <v>2116</v>
      </c>
      <c r="G48" t="s">
        <v>2117</v>
      </c>
      <c r="H48" t="s">
        <v>2118</v>
      </c>
      <c r="I48" t="s">
        <v>2119</v>
      </c>
      <c r="J48" t="s">
        <v>2120</v>
      </c>
      <c r="K48" t="s">
        <v>2121</v>
      </c>
      <c r="L48" t="s">
        <v>2122</v>
      </c>
      <c r="M48" t="s">
        <v>2123</v>
      </c>
      <c r="N48" t="s">
        <v>2124</v>
      </c>
    </row>
    <row r="49" spans="1:14" x14ac:dyDescent="0.25">
      <c r="A49">
        <v>45</v>
      </c>
      <c r="B49" t="s">
        <v>305</v>
      </c>
      <c r="C49" s="2" t="s">
        <v>2125</v>
      </c>
      <c r="D49" t="s">
        <v>2126</v>
      </c>
      <c r="E49" t="s">
        <v>2127</v>
      </c>
      <c r="F49" t="s">
        <v>2128</v>
      </c>
      <c r="G49" t="s">
        <v>2129</v>
      </c>
      <c r="H49" t="s">
        <v>2130</v>
      </c>
      <c r="I49" t="s">
        <v>2131</v>
      </c>
      <c r="J49" t="s">
        <v>2132</v>
      </c>
      <c r="K49" t="s">
        <v>2133</v>
      </c>
      <c r="L49" t="s">
        <v>2134</v>
      </c>
      <c r="M49" t="s">
        <v>2135</v>
      </c>
      <c r="N49" t="s">
        <v>2136</v>
      </c>
    </row>
    <row r="50" spans="1:14" x14ac:dyDescent="0.25">
      <c r="A50">
        <v>46</v>
      </c>
      <c r="B50" t="s">
        <v>306</v>
      </c>
      <c r="C50" s="2" t="s">
        <v>2137</v>
      </c>
      <c r="D50" t="s">
        <v>2138</v>
      </c>
      <c r="E50" t="s">
        <v>2139</v>
      </c>
      <c r="F50" t="s">
        <v>2140</v>
      </c>
      <c r="G50" t="s">
        <v>2141</v>
      </c>
      <c r="H50" t="s">
        <v>2142</v>
      </c>
      <c r="I50" t="s">
        <v>2143</v>
      </c>
      <c r="J50" t="s">
        <v>2144</v>
      </c>
      <c r="K50" t="s">
        <v>2145</v>
      </c>
      <c r="L50" t="s">
        <v>2146</v>
      </c>
      <c r="M50" t="s">
        <v>2147</v>
      </c>
      <c r="N50" t="s">
        <v>2148</v>
      </c>
    </row>
    <row r="51" spans="1:14" x14ac:dyDescent="0.25">
      <c r="A51">
        <v>47</v>
      </c>
      <c r="B51" t="s">
        <v>307</v>
      </c>
      <c r="C51" s="2" t="s">
        <v>2149</v>
      </c>
      <c r="D51" t="s">
        <v>2150</v>
      </c>
      <c r="E51" t="s">
        <v>2151</v>
      </c>
      <c r="F51" t="s">
        <v>2152</v>
      </c>
      <c r="G51" t="s">
        <v>2153</v>
      </c>
      <c r="H51" t="s">
        <v>2154</v>
      </c>
      <c r="I51" t="s">
        <v>2155</v>
      </c>
      <c r="J51" t="s">
        <v>2156</v>
      </c>
      <c r="K51" t="s">
        <v>2157</v>
      </c>
      <c r="L51" t="s">
        <v>2158</v>
      </c>
      <c r="M51" t="s">
        <v>2159</v>
      </c>
      <c r="N51" t="s">
        <v>2160</v>
      </c>
    </row>
    <row r="52" spans="1:14" x14ac:dyDescent="0.25">
      <c r="A52">
        <v>48</v>
      </c>
      <c r="B52" t="s">
        <v>308</v>
      </c>
      <c r="C52" s="2" t="s">
        <v>2161</v>
      </c>
      <c r="D52" t="s">
        <v>2162</v>
      </c>
      <c r="E52" t="s">
        <v>2163</v>
      </c>
      <c r="F52" t="s">
        <v>2164</v>
      </c>
      <c r="G52" t="s">
        <v>2165</v>
      </c>
      <c r="H52" t="s">
        <v>2166</v>
      </c>
      <c r="I52" t="s">
        <v>2167</v>
      </c>
      <c r="J52" t="s">
        <v>2168</v>
      </c>
      <c r="K52" t="s">
        <v>2169</v>
      </c>
      <c r="L52" t="s">
        <v>2170</v>
      </c>
      <c r="M52" t="s">
        <v>2171</v>
      </c>
      <c r="N52" t="s">
        <v>2172</v>
      </c>
    </row>
    <row r="53" spans="1:14" x14ac:dyDescent="0.25">
      <c r="A53">
        <v>49</v>
      </c>
      <c r="B53" t="s">
        <v>309</v>
      </c>
      <c r="C53" s="2" t="s">
        <v>2173</v>
      </c>
      <c r="D53" t="s">
        <v>2174</v>
      </c>
      <c r="E53" t="s">
        <v>2175</v>
      </c>
      <c r="F53" t="s">
        <v>2176</v>
      </c>
      <c r="G53" t="s">
        <v>1806</v>
      </c>
      <c r="H53" t="s">
        <v>2177</v>
      </c>
      <c r="I53" t="s">
        <v>2178</v>
      </c>
      <c r="J53" t="s">
        <v>2179</v>
      </c>
      <c r="K53" t="s">
        <v>2180</v>
      </c>
      <c r="L53" t="s">
        <v>2181</v>
      </c>
      <c r="M53" t="s">
        <v>2182</v>
      </c>
      <c r="N53" t="s">
        <v>2183</v>
      </c>
    </row>
    <row r="54" spans="1:14" x14ac:dyDescent="0.25">
      <c r="A54">
        <v>50</v>
      </c>
      <c r="B54" t="s">
        <v>310</v>
      </c>
      <c r="C54" s="2" t="s">
        <v>2184</v>
      </c>
      <c r="D54" t="s">
        <v>2185</v>
      </c>
      <c r="E54" t="s">
        <v>2186</v>
      </c>
      <c r="F54" t="s">
        <v>2187</v>
      </c>
      <c r="G54" t="s">
        <v>2188</v>
      </c>
      <c r="H54" t="s">
        <v>2189</v>
      </c>
      <c r="I54" t="s">
        <v>2190</v>
      </c>
      <c r="J54" t="s">
        <v>2191</v>
      </c>
      <c r="K54" t="s">
        <v>2192</v>
      </c>
      <c r="L54" t="s">
        <v>2193</v>
      </c>
      <c r="M54" t="s">
        <v>2194</v>
      </c>
      <c r="N54" t="s">
        <v>2195</v>
      </c>
    </row>
    <row r="55" spans="1:14" x14ac:dyDescent="0.25">
      <c r="A55">
        <v>51</v>
      </c>
      <c r="B55" t="s">
        <v>311</v>
      </c>
      <c r="C55" s="2" t="s">
        <v>2196</v>
      </c>
      <c r="D55" t="s">
        <v>2197</v>
      </c>
      <c r="E55" t="s">
        <v>2198</v>
      </c>
      <c r="F55" t="s">
        <v>2199</v>
      </c>
      <c r="G55" t="s">
        <v>2200</v>
      </c>
      <c r="H55" t="s">
        <v>2201</v>
      </c>
      <c r="I55" t="s">
        <v>2202</v>
      </c>
      <c r="J55" t="s">
        <v>2203</v>
      </c>
      <c r="K55" t="s">
        <v>2204</v>
      </c>
      <c r="L55" t="s">
        <v>2205</v>
      </c>
      <c r="M55" t="s">
        <v>2206</v>
      </c>
      <c r="N55" t="s">
        <v>2207</v>
      </c>
    </row>
    <row r="56" spans="1:14" x14ac:dyDescent="0.25">
      <c r="A56">
        <v>52</v>
      </c>
      <c r="B56" t="s">
        <v>312</v>
      </c>
      <c r="C56" s="2" t="s">
        <v>2208</v>
      </c>
      <c r="D56" t="s">
        <v>2209</v>
      </c>
      <c r="E56" t="s">
        <v>2210</v>
      </c>
      <c r="F56" t="s">
        <v>2211</v>
      </c>
      <c r="G56" t="s">
        <v>2212</v>
      </c>
      <c r="H56" t="s">
        <v>2213</v>
      </c>
      <c r="I56" t="s">
        <v>2214</v>
      </c>
      <c r="J56" t="s">
        <v>2215</v>
      </c>
      <c r="K56" t="s">
        <v>2216</v>
      </c>
      <c r="L56" t="s">
        <v>2217</v>
      </c>
      <c r="M56" t="s">
        <v>2218</v>
      </c>
      <c r="N56" t="s">
        <v>1812</v>
      </c>
    </row>
    <row r="57" spans="1:14" x14ac:dyDescent="0.25">
      <c r="A57">
        <v>53</v>
      </c>
      <c r="B57" t="s">
        <v>102</v>
      </c>
      <c r="C57" s="2" t="s">
        <v>2219</v>
      </c>
      <c r="D57" t="s">
        <v>2220</v>
      </c>
      <c r="E57" t="s">
        <v>2221</v>
      </c>
      <c r="F57" t="s">
        <v>2222</v>
      </c>
      <c r="G57" t="s">
        <v>2223</v>
      </c>
      <c r="H57" t="s">
        <v>2224</v>
      </c>
      <c r="I57" t="s">
        <v>2225</v>
      </c>
      <c r="J57" t="s">
        <v>2226</v>
      </c>
      <c r="K57" t="s">
        <v>2227</v>
      </c>
      <c r="L57" t="s">
        <v>2228</v>
      </c>
      <c r="M57" t="s">
        <v>2229</v>
      </c>
      <c r="N57" t="s">
        <v>2230</v>
      </c>
    </row>
    <row r="58" spans="1:14" x14ac:dyDescent="0.25">
      <c r="A58">
        <v>54</v>
      </c>
      <c r="B58" t="s">
        <v>313</v>
      </c>
      <c r="C58" s="2" t="s">
        <v>2231</v>
      </c>
      <c r="D58" t="s">
        <v>2232</v>
      </c>
      <c r="E58" t="s">
        <v>2233</v>
      </c>
      <c r="F58" t="s">
        <v>2234</v>
      </c>
      <c r="G58" t="s">
        <v>2235</v>
      </c>
      <c r="H58" t="s">
        <v>2236</v>
      </c>
      <c r="I58" t="s">
        <v>2237</v>
      </c>
      <c r="J58" t="s">
        <v>2238</v>
      </c>
      <c r="K58" t="s">
        <v>2239</v>
      </c>
      <c r="L58" t="s">
        <v>2240</v>
      </c>
      <c r="M58" t="s">
        <v>2241</v>
      </c>
      <c r="N58" t="s">
        <v>2242</v>
      </c>
    </row>
    <row r="59" spans="1:14" x14ac:dyDescent="0.25">
      <c r="A59">
        <v>55</v>
      </c>
      <c r="B59" t="s">
        <v>104</v>
      </c>
      <c r="C59" s="2" t="s">
        <v>2243</v>
      </c>
      <c r="D59" t="s">
        <v>2244</v>
      </c>
      <c r="E59" t="s">
        <v>2245</v>
      </c>
      <c r="F59" t="s">
        <v>2246</v>
      </c>
      <c r="G59" t="s">
        <v>2247</v>
      </c>
      <c r="H59" t="s">
        <v>2248</v>
      </c>
      <c r="I59" t="s">
        <v>2249</v>
      </c>
      <c r="J59" t="s">
        <v>2250</v>
      </c>
      <c r="K59" t="s">
        <v>2251</v>
      </c>
      <c r="L59" t="s">
        <v>2252</v>
      </c>
      <c r="M59" t="s">
        <v>2253</v>
      </c>
      <c r="N59" t="s">
        <v>2254</v>
      </c>
    </row>
    <row r="60" spans="1:14" x14ac:dyDescent="0.25">
      <c r="A60">
        <v>56</v>
      </c>
      <c r="B60" t="s">
        <v>314</v>
      </c>
      <c r="C60" s="2" t="s">
        <v>2255</v>
      </c>
      <c r="D60" t="s">
        <v>2256</v>
      </c>
      <c r="E60" t="s">
        <v>2257</v>
      </c>
      <c r="F60" t="s">
        <v>2258</v>
      </c>
      <c r="G60" t="s">
        <v>2259</v>
      </c>
      <c r="H60" t="s">
        <v>2260</v>
      </c>
      <c r="I60" t="s">
        <v>2261</v>
      </c>
      <c r="J60" t="s">
        <v>2262</v>
      </c>
      <c r="K60" t="s">
        <v>2263</v>
      </c>
      <c r="L60" t="s">
        <v>2264</v>
      </c>
      <c r="M60" t="s">
        <v>2265</v>
      </c>
      <c r="N60" t="s">
        <v>2266</v>
      </c>
    </row>
    <row r="61" spans="1:14" x14ac:dyDescent="0.25">
      <c r="A61">
        <v>57</v>
      </c>
      <c r="B61" t="s">
        <v>315</v>
      </c>
      <c r="C61" s="2" t="s">
        <v>2267</v>
      </c>
      <c r="D61" t="s">
        <v>2268</v>
      </c>
      <c r="E61" t="s">
        <v>2269</v>
      </c>
      <c r="F61" t="s">
        <v>2270</v>
      </c>
      <c r="G61" t="s">
        <v>2271</v>
      </c>
      <c r="H61" t="s">
        <v>2272</v>
      </c>
      <c r="I61" t="s">
        <v>2273</v>
      </c>
      <c r="J61" t="s">
        <v>2274</v>
      </c>
      <c r="K61" t="s">
        <v>2275</v>
      </c>
      <c r="L61" t="s">
        <v>2276</v>
      </c>
      <c r="M61" t="s">
        <v>2277</v>
      </c>
      <c r="N61" t="s">
        <v>2278</v>
      </c>
    </row>
    <row r="62" spans="1:14" x14ac:dyDescent="0.25">
      <c r="A62">
        <v>58</v>
      </c>
      <c r="B62" t="s">
        <v>316</v>
      </c>
      <c r="C62" s="2" t="s">
        <v>2279</v>
      </c>
      <c r="D62" t="s">
        <v>2280</v>
      </c>
      <c r="E62" t="s">
        <v>2281</v>
      </c>
      <c r="F62" t="s">
        <v>2282</v>
      </c>
      <c r="G62" t="s">
        <v>2283</v>
      </c>
      <c r="H62" t="s">
        <v>2284</v>
      </c>
      <c r="I62" t="s">
        <v>2285</v>
      </c>
      <c r="J62" t="s">
        <v>2286</v>
      </c>
      <c r="K62" t="s">
        <v>2287</v>
      </c>
      <c r="L62" t="s">
        <v>2288</v>
      </c>
      <c r="M62" t="s">
        <v>2289</v>
      </c>
      <c r="N62" t="s">
        <v>2290</v>
      </c>
    </row>
    <row r="63" spans="1:14" x14ac:dyDescent="0.25">
      <c r="A63">
        <v>59</v>
      </c>
      <c r="B63" t="s">
        <v>317</v>
      </c>
      <c r="C63" s="2" t="s">
        <v>2291</v>
      </c>
      <c r="D63" t="s">
        <v>2292</v>
      </c>
      <c r="E63" t="s">
        <v>2293</v>
      </c>
      <c r="F63" t="s">
        <v>2294</v>
      </c>
      <c r="G63" t="s">
        <v>2295</v>
      </c>
      <c r="H63" t="s">
        <v>2296</v>
      </c>
      <c r="I63" t="s">
        <v>2297</v>
      </c>
      <c r="J63" t="s">
        <v>2298</v>
      </c>
      <c r="K63" t="s">
        <v>2299</v>
      </c>
      <c r="L63" t="s">
        <v>2300</v>
      </c>
      <c r="M63" t="s">
        <v>2301</v>
      </c>
      <c r="N63" t="s">
        <v>2302</v>
      </c>
    </row>
    <row r="64" spans="1:14" x14ac:dyDescent="0.25">
      <c r="A64">
        <v>60</v>
      </c>
      <c r="B64" t="s">
        <v>318</v>
      </c>
      <c r="C64" s="2" t="s">
        <v>2303</v>
      </c>
      <c r="D64" t="s">
        <v>2304</v>
      </c>
      <c r="E64" t="s">
        <v>2305</v>
      </c>
      <c r="F64" t="s">
        <v>2306</v>
      </c>
      <c r="G64" t="s">
        <v>2307</v>
      </c>
      <c r="H64" t="s">
        <v>2308</v>
      </c>
      <c r="I64" t="s">
        <v>2309</v>
      </c>
      <c r="J64" t="s">
        <v>2310</v>
      </c>
      <c r="K64" t="s">
        <v>2311</v>
      </c>
      <c r="L64" t="s">
        <v>2312</v>
      </c>
      <c r="M64" t="s">
        <v>2313</v>
      </c>
      <c r="N64" t="s">
        <v>2314</v>
      </c>
    </row>
    <row r="65" spans="1:14" x14ac:dyDescent="0.25">
      <c r="A65">
        <v>61</v>
      </c>
      <c r="B65" t="s">
        <v>319</v>
      </c>
      <c r="C65" s="2" t="s">
        <v>2315</v>
      </c>
      <c r="D65" t="s">
        <v>2316</v>
      </c>
      <c r="E65" t="s">
        <v>2317</v>
      </c>
      <c r="F65" t="s">
        <v>2318</v>
      </c>
      <c r="G65" t="s">
        <v>2319</v>
      </c>
      <c r="H65" t="s">
        <v>2320</v>
      </c>
      <c r="I65" t="s">
        <v>2321</v>
      </c>
      <c r="J65" t="s">
        <v>2322</v>
      </c>
      <c r="K65" t="s">
        <v>2323</v>
      </c>
      <c r="L65" t="s">
        <v>2324</v>
      </c>
      <c r="M65" t="s">
        <v>2325</v>
      </c>
      <c r="N65" t="s">
        <v>2326</v>
      </c>
    </row>
    <row r="66" spans="1:14" x14ac:dyDescent="0.25">
      <c r="A66">
        <v>62</v>
      </c>
      <c r="B66" t="s">
        <v>320</v>
      </c>
      <c r="C66" s="2" t="s">
        <v>2327</v>
      </c>
      <c r="D66" t="s">
        <v>2328</v>
      </c>
      <c r="E66" t="s">
        <v>2329</v>
      </c>
      <c r="F66" t="s">
        <v>2330</v>
      </c>
      <c r="G66" t="s">
        <v>2331</v>
      </c>
      <c r="H66" t="s">
        <v>2332</v>
      </c>
      <c r="I66" t="s">
        <v>2333</v>
      </c>
      <c r="J66" t="s">
        <v>2334</v>
      </c>
      <c r="K66" t="s">
        <v>2335</v>
      </c>
      <c r="L66" t="s">
        <v>2336</v>
      </c>
      <c r="M66" t="s">
        <v>2337</v>
      </c>
      <c r="N66" t="s">
        <v>2338</v>
      </c>
    </row>
    <row r="67" spans="1:14" x14ac:dyDescent="0.25">
      <c r="A67">
        <v>63</v>
      </c>
      <c r="B67" t="s">
        <v>321</v>
      </c>
      <c r="C67" s="2" t="s">
        <v>2339</v>
      </c>
      <c r="D67" t="s">
        <v>2340</v>
      </c>
      <c r="E67" t="s">
        <v>2341</v>
      </c>
      <c r="F67" t="s">
        <v>2342</v>
      </c>
      <c r="G67" t="s">
        <v>2343</v>
      </c>
      <c r="H67" t="s">
        <v>2344</v>
      </c>
      <c r="I67" t="s">
        <v>2345</v>
      </c>
      <c r="J67" t="s">
        <v>2346</v>
      </c>
      <c r="K67" t="s">
        <v>2347</v>
      </c>
      <c r="L67" t="s">
        <v>2348</v>
      </c>
      <c r="M67" t="s">
        <v>2349</v>
      </c>
      <c r="N67" t="s">
        <v>2350</v>
      </c>
    </row>
    <row r="68" spans="1:14" x14ac:dyDescent="0.25">
      <c r="A68">
        <v>64</v>
      </c>
      <c r="B68" t="s">
        <v>322</v>
      </c>
      <c r="C68" s="2" t="s">
        <v>2351</v>
      </c>
      <c r="D68" t="s">
        <v>2352</v>
      </c>
      <c r="E68" t="s">
        <v>2353</v>
      </c>
      <c r="F68" t="s">
        <v>2354</v>
      </c>
      <c r="G68" t="s">
        <v>2355</v>
      </c>
      <c r="H68" t="s">
        <v>2356</v>
      </c>
      <c r="I68" t="s">
        <v>2357</v>
      </c>
      <c r="J68" t="s">
        <v>2358</v>
      </c>
      <c r="K68" t="s">
        <v>2359</v>
      </c>
      <c r="L68" t="s">
        <v>2360</v>
      </c>
      <c r="M68" t="s">
        <v>2361</v>
      </c>
      <c r="N68" t="s">
        <v>2362</v>
      </c>
    </row>
    <row r="69" spans="1:14" x14ac:dyDescent="0.25">
      <c r="A69">
        <v>65</v>
      </c>
      <c r="B69" t="s">
        <v>323</v>
      </c>
      <c r="C69" s="2" t="s">
        <v>2363</v>
      </c>
      <c r="D69" t="s">
        <v>2364</v>
      </c>
      <c r="E69" t="s">
        <v>2365</v>
      </c>
      <c r="F69" t="s">
        <v>2366</v>
      </c>
      <c r="G69" t="s">
        <v>2367</v>
      </c>
      <c r="H69" t="s">
        <v>2368</v>
      </c>
      <c r="I69" t="s">
        <v>2369</v>
      </c>
      <c r="J69" t="s">
        <v>2370</v>
      </c>
      <c r="K69" t="s">
        <v>2371</v>
      </c>
      <c r="L69" t="s">
        <v>2372</v>
      </c>
      <c r="M69" t="s">
        <v>2373</v>
      </c>
      <c r="N69" t="s">
        <v>2374</v>
      </c>
    </row>
    <row r="70" spans="1:14" x14ac:dyDescent="0.25">
      <c r="A70">
        <v>66</v>
      </c>
      <c r="B70" t="s">
        <v>324</v>
      </c>
      <c r="C70" s="2" t="s">
        <v>2375</v>
      </c>
      <c r="D70" t="s">
        <v>2376</v>
      </c>
      <c r="E70" t="s">
        <v>2377</v>
      </c>
      <c r="F70" t="s">
        <v>2378</v>
      </c>
      <c r="G70" t="s">
        <v>2379</v>
      </c>
      <c r="H70" t="s">
        <v>2380</v>
      </c>
      <c r="I70" t="s">
        <v>2381</v>
      </c>
      <c r="J70" t="s">
        <v>2382</v>
      </c>
      <c r="K70" t="s">
        <v>2383</v>
      </c>
      <c r="L70" t="s">
        <v>2384</v>
      </c>
      <c r="M70" t="s">
        <v>2385</v>
      </c>
      <c r="N70" t="s">
        <v>2386</v>
      </c>
    </row>
    <row r="71" spans="1:14" x14ac:dyDescent="0.25">
      <c r="A71">
        <v>67</v>
      </c>
      <c r="B71" t="s">
        <v>325</v>
      </c>
      <c r="C71" s="2" t="s">
        <v>2387</v>
      </c>
      <c r="D71" t="s">
        <v>2388</v>
      </c>
      <c r="E71" t="s">
        <v>2389</v>
      </c>
      <c r="F71" t="s">
        <v>2390</v>
      </c>
      <c r="G71" t="s">
        <v>2391</v>
      </c>
      <c r="H71" t="s">
        <v>2392</v>
      </c>
      <c r="I71" t="s">
        <v>2393</v>
      </c>
      <c r="J71" t="s">
        <v>2394</v>
      </c>
      <c r="K71" t="s">
        <v>2395</v>
      </c>
      <c r="L71" t="s">
        <v>2396</v>
      </c>
      <c r="M71" t="s">
        <v>2397</v>
      </c>
      <c r="N71" t="s">
        <v>2398</v>
      </c>
    </row>
    <row r="72" spans="1:14" x14ac:dyDescent="0.25">
      <c r="A72">
        <v>68</v>
      </c>
      <c r="B72" t="s">
        <v>326</v>
      </c>
      <c r="C72" s="2" t="s">
        <v>2399</v>
      </c>
      <c r="D72" t="s">
        <v>2400</v>
      </c>
      <c r="E72" t="s">
        <v>2401</v>
      </c>
      <c r="F72" t="s">
        <v>2402</v>
      </c>
      <c r="G72" t="s">
        <v>2403</v>
      </c>
      <c r="H72" t="s">
        <v>2404</v>
      </c>
      <c r="I72" t="s">
        <v>2405</v>
      </c>
      <c r="J72" t="s">
        <v>2406</v>
      </c>
      <c r="K72" t="s">
        <v>2407</v>
      </c>
      <c r="L72" t="s">
        <v>2408</v>
      </c>
      <c r="M72" t="s">
        <v>2409</v>
      </c>
      <c r="N72" t="s">
        <v>2410</v>
      </c>
    </row>
    <row r="73" spans="1:14" x14ac:dyDescent="0.25">
      <c r="A73">
        <v>69</v>
      </c>
      <c r="B73" t="s">
        <v>327</v>
      </c>
      <c r="C73" s="2" t="s">
        <v>2411</v>
      </c>
      <c r="D73" t="s">
        <v>1949</v>
      </c>
      <c r="E73" t="s">
        <v>2412</v>
      </c>
      <c r="F73" t="s">
        <v>2413</v>
      </c>
      <c r="G73" t="s">
        <v>2414</v>
      </c>
      <c r="H73" t="s">
        <v>2415</v>
      </c>
      <c r="I73" t="s">
        <v>2416</v>
      </c>
      <c r="J73" t="s">
        <v>2417</v>
      </c>
      <c r="K73" t="s">
        <v>2418</v>
      </c>
      <c r="L73" t="s">
        <v>2419</v>
      </c>
      <c r="M73" t="s">
        <v>2420</v>
      </c>
      <c r="N73" t="s">
        <v>2421</v>
      </c>
    </row>
    <row r="74" spans="1:14" x14ac:dyDescent="0.25">
      <c r="A74">
        <v>70</v>
      </c>
      <c r="B74" t="s">
        <v>328</v>
      </c>
      <c r="C74" s="2" t="s">
        <v>2422</v>
      </c>
      <c r="D74" t="s">
        <v>2423</v>
      </c>
      <c r="E74" t="s">
        <v>2424</v>
      </c>
      <c r="F74" t="s">
        <v>2425</v>
      </c>
      <c r="G74" t="s">
        <v>2426</v>
      </c>
      <c r="H74" t="s">
        <v>2427</v>
      </c>
      <c r="I74" t="s">
        <v>2428</v>
      </c>
      <c r="J74" t="s">
        <v>2429</v>
      </c>
      <c r="K74" t="s">
        <v>2430</v>
      </c>
      <c r="L74" t="s">
        <v>2431</v>
      </c>
      <c r="M74" t="s">
        <v>2432</v>
      </c>
      <c r="N74" t="s">
        <v>2433</v>
      </c>
    </row>
    <row r="75" spans="1:14" x14ac:dyDescent="0.25">
      <c r="A75">
        <v>71</v>
      </c>
      <c r="B75" t="s">
        <v>98</v>
      </c>
      <c r="C75" s="2" t="s">
        <v>2434</v>
      </c>
      <c r="D75" t="s">
        <v>2435</v>
      </c>
      <c r="E75" t="s">
        <v>2436</v>
      </c>
      <c r="F75" t="s">
        <v>2437</v>
      </c>
      <c r="G75" t="s">
        <v>2438</v>
      </c>
      <c r="H75" t="s">
        <v>2439</v>
      </c>
      <c r="I75" t="s">
        <v>2440</v>
      </c>
      <c r="J75" t="s">
        <v>2441</v>
      </c>
      <c r="K75" t="s">
        <v>2442</v>
      </c>
      <c r="L75" t="s">
        <v>2443</v>
      </c>
      <c r="M75" t="s">
        <v>2444</v>
      </c>
      <c r="N75" t="s">
        <v>2445</v>
      </c>
    </row>
    <row r="76" spans="1:14" x14ac:dyDescent="0.25">
      <c r="A76">
        <v>72</v>
      </c>
      <c r="B76" t="s">
        <v>100</v>
      </c>
      <c r="C76" s="2" t="s">
        <v>2446</v>
      </c>
      <c r="D76" t="s">
        <v>2447</v>
      </c>
      <c r="E76" t="s">
        <v>2448</v>
      </c>
      <c r="F76" t="s">
        <v>2449</v>
      </c>
      <c r="G76" t="s">
        <v>2450</v>
      </c>
      <c r="H76" t="s">
        <v>2451</v>
      </c>
      <c r="I76" t="s">
        <v>2452</v>
      </c>
      <c r="J76" t="s">
        <v>2453</v>
      </c>
      <c r="K76" t="s">
        <v>2454</v>
      </c>
      <c r="L76" t="s">
        <v>2455</v>
      </c>
      <c r="M76" t="s">
        <v>2456</v>
      </c>
      <c r="N76" t="s">
        <v>2457</v>
      </c>
    </row>
    <row r="77" spans="1:14" x14ac:dyDescent="0.25">
      <c r="A77">
        <v>73</v>
      </c>
      <c r="B77" t="s">
        <v>329</v>
      </c>
      <c r="C77" s="2" t="s">
        <v>2458</v>
      </c>
      <c r="D77" t="s">
        <v>2459</v>
      </c>
      <c r="E77" t="s">
        <v>2460</v>
      </c>
      <c r="F77" t="s">
        <v>2461</v>
      </c>
      <c r="G77" t="s">
        <v>2462</v>
      </c>
      <c r="H77" t="s">
        <v>2463</v>
      </c>
      <c r="I77" t="s">
        <v>2464</v>
      </c>
      <c r="J77" t="s">
        <v>2465</v>
      </c>
      <c r="K77" t="s">
        <v>2466</v>
      </c>
      <c r="L77" t="s">
        <v>2467</v>
      </c>
      <c r="M77" t="s">
        <v>2468</v>
      </c>
      <c r="N77" t="s">
        <v>2469</v>
      </c>
    </row>
    <row r="78" spans="1:14" x14ac:dyDescent="0.25">
      <c r="A78">
        <v>74</v>
      </c>
      <c r="B78" t="s">
        <v>330</v>
      </c>
      <c r="C78" s="2" t="s">
        <v>2470</v>
      </c>
      <c r="D78" t="s">
        <v>2471</v>
      </c>
      <c r="E78" t="s">
        <v>2472</v>
      </c>
      <c r="F78" t="s">
        <v>2473</v>
      </c>
      <c r="G78" t="s">
        <v>2474</v>
      </c>
      <c r="H78" t="s">
        <v>2475</v>
      </c>
      <c r="I78" t="s">
        <v>2476</v>
      </c>
      <c r="J78" t="s">
        <v>2477</v>
      </c>
      <c r="K78" t="s">
        <v>2478</v>
      </c>
      <c r="L78" t="s">
        <v>2479</v>
      </c>
      <c r="M78" t="s">
        <v>2480</v>
      </c>
      <c r="N78" t="s">
        <v>2481</v>
      </c>
    </row>
    <row r="79" spans="1:14" x14ac:dyDescent="0.25">
      <c r="A79">
        <v>75</v>
      </c>
      <c r="B79" t="s">
        <v>331</v>
      </c>
      <c r="C79" s="2" t="s">
        <v>2482</v>
      </c>
      <c r="D79" t="s">
        <v>2483</v>
      </c>
      <c r="E79" t="s">
        <v>2484</v>
      </c>
      <c r="F79" t="s">
        <v>2485</v>
      </c>
      <c r="G79" t="s">
        <v>2486</v>
      </c>
      <c r="H79" t="s">
        <v>2487</v>
      </c>
      <c r="I79" t="s">
        <v>2488</v>
      </c>
      <c r="J79" t="s">
        <v>2489</v>
      </c>
      <c r="K79" t="s">
        <v>2490</v>
      </c>
      <c r="L79" t="s">
        <v>2491</v>
      </c>
      <c r="M79" t="s">
        <v>2492</v>
      </c>
      <c r="N79" t="s">
        <v>2493</v>
      </c>
    </row>
    <row r="80" spans="1:14" x14ac:dyDescent="0.25">
      <c r="A80">
        <v>76</v>
      </c>
      <c r="B80" t="s">
        <v>97</v>
      </c>
      <c r="C80" s="2" t="s">
        <v>2494</v>
      </c>
      <c r="D80" t="s">
        <v>2495</v>
      </c>
      <c r="E80" t="s">
        <v>2496</v>
      </c>
      <c r="F80" t="s">
        <v>2497</v>
      </c>
      <c r="G80" t="s">
        <v>2498</v>
      </c>
      <c r="H80" t="s">
        <v>2499</v>
      </c>
      <c r="I80" t="s">
        <v>2500</v>
      </c>
      <c r="J80" t="s">
        <v>2501</v>
      </c>
      <c r="K80" t="s">
        <v>1738</v>
      </c>
      <c r="L80" t="s">
        <v>2502</v>
      </c>
      <c r="M80" t="s">
        <v>2503</v>
      </c>
      <c r="N80" t="s">
        <v>2504</v>
      </c>
    </row>
    <row r="81" spans="1:14" x14ac:dyDescent="0.25">
      <c r="A81">
        <v>77</v>
      </c>
      <c r="B81" t="s">
        <v>332</v>
      </c>
      <c r="C81" s="2" t="s">
        <v>2505</v>
      </c>
      <c r="D81" t="s">
        <v>2506</v>
      </c>
      <c r="E81" t="s">
        <v>2507</v>
      </c>
      <c r="F81" t="s">
        <v>2508</v>
      </c>
      <c r="G81" t="s">
        <v>2509</v>
      </c>
      <c r="H81" t="s">
        <v>2510</v>
      </c>
      <c r="I81" t="s">
        <v>2511</v>
      </c>
      <c r="J81" t="s">
        <v>2512</v>
      </c>
      <c r="K81" t="s">
        <v>2513</v>
      </c>
      <c r="L81" t="s">
        <v>2514</v>
      </c>
      <c r="M81" t="s">
        <v>2515</v>
      </c>
      <c r="N81" t="s">
        <v>2516</v>
      </c>
    </row>
    <row r="82" spans="1:14" x14ac:dyDescent="0.25">
      <c r="A82">
        <v>78</v>
      </c>
      <c r="B82" t="s">
        <v>333</v>
      </c>
      <c r="C82" s="2" t="s">
        <v>2517</v>
      </c>
      <c r="D82" t="s">
        <v>2518</v>
      </c>
      <c r="E82" t="s">
        <v>2519</v>
      </c>
      <c r="F82" t="s">
        <v>2520</v>
      </c>
      <c r="G82" t="s">
        <v>2521</v>
      </c>
      <c r="H82" t="s">
        <v>2522</v>
      </c>
      <c r="I82" t="s">
        <v>2523</v>
      </c>
      <c r="J82" t="s">
        <v>2524</v>
      </c>
      <c r="K82" t="s">
        <v>2525</v>
      </c>
      <c r="L82" t="s">
        <v>2526</v>
      </c>
      <c r="M82" t="s">
        <v>2527</v>
      </c>
      <c r="N82" t="s">
        <v>2528</v>
      </c>
    </row>
    <row r="83" spans="1:14" x14ac:dyDescent="0.25">
      <c r="A83">
        <v>79</v>
      </c>
      <c r="B83" t="s">
        <v>91</v>
      </c>
      <c r="C83" s="2" t="s">
        <v>2529</v>
      </c>
      <c r="D83" t="s">
        <v>2530</v>
      </c>
      <c r="E83" t="s">
        <v>2531</v>
      </c>
      <c r="F83" t="s">
        <v>2532</v>
      </c>
      <c r="G83" t="s">
        <v>2533</v>
      </c>
      <c r="H83" t="s">
        <v>2534</v>
      </c>
      <c r="I83" t="s">
        <v>2535</v>
      </c>
      <c r="J83" t="s">
        <v>2536</v>
      </c>
      <c r="K83" t="s">
        <v>2537</v>
      </c>
      <c r="L83" t="s">
        <v>2538</v>
      </c>
      <c r="M83" t="s">
        <v>2539</v>
      </c>
      <c r="N83" t="s">
        <v>2540</v>
      </c>
    </row>
    <row r="84" spans="1:14" x14ac:dyDescent="0.25">
      <c r="A84">
        <v>80</v>
      </c>
      <c r="B84" t="s">
        <v>334</v>
      </c>
      <c r="C84" s="2" t="s">
        <v>2541</v>
      </c>
      <c r="D84" t="s">
        <v>2542</v>
      </c>
      <c r="E84" t="s">
        <v>2543</v>
      </c>
      <c r="F84" t="s">
        <v>2544</v>
      </c>
      <c r="G84" t="s">
        <v>2545</v>
      </c>
      <c r="H84" t="s">
        <v>2546</v>
      </c>
      <c r="I84" t="s">
        <v>2547</v>
      </c>
      <c r="J84" t="s">
        <v>2548</v>
      </c>
      <c r="K84" t="s">
        <v>2549</v>
      </c>
      <c r="L84" t="s">
        <v>2550</v>
      </c>
      <c r="M84" t="s">
        <v>2551</v>
      </c>
      <c r="N84" t="s">
        <v>2552</v>
      </c>
    </row>
    <row r="85" spans="1:14" x14ac:dyDescent="0.25">
      <c r="A85">
        <v>81</v>
      </c>
      <c r="B85" t="s">
        <v>335</v>
      </c>
      <c r="C85" s="2" t="s">
        <v>2553</v>
      </c>
      <c r="D85" t="s">
        <v>2554</v>
      </c>
      <c r="E85" t="s">
        <v>2555</v>
      </c>
      <c r="F85" t="s">
        <v>2556</v>
      </c>
      <c r="G85" t="s">
        <v>2557</v>
      </c>
      <c r="H85" t="s">
        <v>2558</v>
      </c>
      <c r="I85" t="s">
        <v>2559</v>
      </c>
      <c r="J85" t="s">
        <v>2560</v>
      </c>
      <c r="K85" t="s">
        <v>2561</v>
      </c>
      <c r="L85" t="s">
        <v>2562</v>
      </c>
      <c r="M85" t="s">
        <v>2563</v>
      </c>
      <c r="N85" t="s">
        <v>2564</v>
      </c>
    </row>
    <row r="86" spans="1:14" x14ac:dyDescent="0.25">
      <c r="A86">
        <v>82</v>
      </c>
      <c r="B86" t="s">
        <v>336</v>
      </c>
      <c r="C86" s="2" t="s">
        <v>2565</v>
      </c>
      <c r="D86" t="s">
        <v>2566</v>
      </c>
      <c r="E86" t="s">
        <v>2567</v>
      </c>
      <c r="F86" t="s">
        <v>2568</v>
      </c>
      <c r="G86" t="s">
        <v>2569</v>
      </c>
      <c r="H86" t="s">
        <v>2570</v>
      </c>
      <c r="I86" t="s">
        <v>2571</v>
      </c>
      <c r="J86" t="s">
        <v>2572</v>
      </c>
      <c r="K86" t="s">
        <v>2573</v>
      </c>
      <c r="L86" t="s">
        <v>2574</v>
      </c>
      <c r="M86" t="s">
        <v>2575</v>
      </c>
      <c r="N86" t="s">
        <v>2576</v>
      </c>
    </row>
    <row r="87" spans="1:14" x14ac:dyDescent="0.25">
      <c r="A87">
        <v>83</v>
      </c>
      <c r="B87" t="s">
        <v>337</v>
      </c>
      <c r="C87" s="2" t="s">
        <v>2577</v>
      </c>
      <c r="D87" t="s">
        <v>2578</v>
      </c>
      <c r="E87" t="s">
        <v>2579</v>
      </c>
      <c r="F87" t="s">
        <v>2580</v>
      </c>
      <c r="G87" t="s">
        <v>2581</v>
      </c>
      <c r="H87" t="s">
        <v>2582</v>
      </c>
      <c r="I87" t="s">
        <v>2583</v>
      </c>
      <c r="J87" t="s">
        <v>2584</v>
      </c>
      <c r="K87" t="s">
        <v>2585</v>
      </c>
      <c r="L87" t="s">
        <v>2586</v>
      </c>
      <c r="M87" t="s">
        <v>2587</v>
      </c>
      <c r="N87" t="s">
        <v>2588</v>
      </c>
    </row>
    <row r="88" spans="1:14" x14ac:dyDescent="0.25">
      <c r="A88">
        <v>84</v>
      </c>
      <c r="B88" t="s">
        <v>338</v>
      </c>
      <c r="C88" s="2" t="s">
        <v>2589</v>
      </c>
      <c r="D88" t="s">
        <v>2590</v>
      </c>
      <c r="E88" t="s">
        <v>2591</v>
      </c>
      <c r="F88" t="s">
        <v>2592</v>
      </c>
      <c r="G88" t="s">
        <v>2593</v>
      </c>
      <c r="H88" t="s">
        <v>2594</v>
      </c>
      <c r="I88" t="s">
        <v>2595</v>
      </c>
      <c r="J88" t="s">
        <v>2596</v>
      </c>
      <c r="K88" t="s">
        <v>2597</v>
      </c>
      <c r="L88" t="s">
        <v>2598</v>
      </c>
      <c r="M88" t="s">
        <v>2599</v>
      </c>
      <c r="N88" t="s">
        <v>2600</v>
      </c>
    </row>
    <row r="89" spans="1:14" x14ac:dyDescent="0.25">
      <c r="A89">
        <v>85</v>
      </c>
      <c r="B89" t="s">
        <v>339</v>
      </c>
      <c r="C89" s="2" t="s">
        <v>2601</v>
      </c>
      <c r="D89" t="s">
        <v>2602</v>
      </c>
      <c r="E89" t="s">
        <v>2603</v>
      </c>
      <c r="F89" t="s">
        <v>2604</v>
      </c>
      <c r="G89" t="s">
        <v>2605</v>
      </c>
      <c r="H89" t="s">
        <v>2606</v>
      </c>
      <c r="I89" t="s">
        <v>2607</v>
      </c>
      <c r="J89" t="s">
        <v>2608</v>
      </c>
      <c r="K89" t="s">
        <v>2609</v>
      </c>
      <c r="L89" t="s">
        <v>2610</v>
      </c>
      <c r="M89" t="s">
        <v>2611</v>
      </c>
      <c r="N89" t="s">
        <v>2612</v>
      </c>
    </row>
    <row r="90" spans="1:14" x14ac:dyDescent="0.25">
      <c r="A90">
        <v>86</v>
      </c>
      <c r="B90" t="s">
        <v>340</v>
      </c>
      <c r="C90" s="2" t="s">
        <v>2613</v>
      </c>
      <c r="D90" t="s">
        <v>2614</v>
      </c>
      <c r="E90" t="s">
        <v>2615</v>
      </c>
      <c r="F90" t="s">
        <v>2616</v>
      </c>
      <c r="G90" t="s">
        <v>2617</v>
      </c>
      <c r="H90" t="s">
        <v>2618</v>
      </c>
      <c r="I90" t="s">
        <v>2619</v>
      </c>
      <c r="J90" t="s">
        <v>2620</v>
      </c>
      <c r="K90" t="s">
        <v>2621</v>
      </c>
      <c r="L90" t="s">
        <v>2622</v>
      </c>
      <c r="M90" t="s">
        <v>2623</v>
      </c>
      <c r="N90" t="s">
        <v>2624</v>
      </c>
    </row>
    <row r="91" spans="1:14" x14ac:dyDescent="0.25">
      <c r="A91">
        <v>87</v>
      </c>
      <c r="B91" t="s">
        <v>101</v>
      </c>
      <c r="C91" s="2" t="s">
        <v>2625</v>
      </c>
      <c r="D91" t="s">
        <v>2626</v>
      </c>
      <c r="E91" t="s">
        <v>2627</v>
      </c>
      <c r="F91" t="s">
        <v>2628</v>
      </c>
      <c r="G91" t="s">
        <v>2629</v>
      </c>
      <c r="H91" t="s">
        <v>2630</v>
      </c>
      <c r="I91" t="s">
        <v>2631</v>
      </c>
      <c r="J91" t="s">
        <v>2632</v>
      </c>
      <c r="K91" t="s">
        <v>2633</v>
      </c>
      <c r="L91" t="s">
        <v>2634</v>
      </c>
      <c r="M91" t="s">
        <v>2635</v>
      </c>
      <c r="N91" t="s">
        <v>2636</v>
      </c>
    </row>
    <row r="92" spans="1:14" x14ac:dyDescent="0.25">
      <c r="A92">
        <v>88</v>
      </c>
      <c r="B92" t="s">
        <v>341</v>
      </c>
      <c r="C92" s="2" t="s">
        <v>2637</v>
      </c>
      <c r="D92" t="s">
        <v>2638</v>
      </c>
      <c r="E92" t="s">
        <v>2639</v>
      </c>
      <c r="F92" t="s">
        <v>2640</v>
      </c>
      <c r="G92" t="s">
        <v>2641</v>
      </c>
      <c r="H92" t="s">
        <v>2642</v>
      </c>
      <c r="I92" t="s">
        <v>2643</v>
      </c>
      <c r="J92" t="s">
        <v>2644</v>
      </c>
      <c r="K92" t="s">
        <v>2645</v>
      </c>
      <c r="L92" t="s">
        <v>2646</v>
      </c>
      <c r="M92" t="s">
        <v>2647</v>
      </c>
      <c r="N92" t="s">
        <v>2648</v>
      </c>
    </row>
    <row r="93" spans="1:14" x14ac:dyDescent="0.25">
      <c r="A93">
        <v>89</v>
      </c>
      <c r="B93" t="s">
        <v>342</v>
      </c>
      <c r="C93" s="2" t="s">
        <v>2649</v>
      </c>
      <c r="D93" t="s">
        <v>2650</v>
      </c>
      <c r="E93" t="s">
        <v>2651</v>
      </c>
      <c r="F93" t="s">
        <v>2652</v>
      </c>
      <c r="G93" t="s">
        <v>2653</v>
      </c>
      <c r="H93" t="s">
        <v>2654</v>
      </c>
      <c r="I93" t="s">
        <v>2655</v>
      </c>
      <c r="J93" t="s">
        <v>2656</v>
      </c>
      <c r="K93" t="s">
        <v>2657</v>
      </c>
      <c r="L93" t="s">
        <v>2658</v>
      </c>
      <c r="M93" t="s">
        <v>2659</v>
      </c>
      <c r="N93" t="s">
        <v>2660</v>
      </c>
    </row>
    <row r="94" spans="1:14" x14ac:dyDescent="0.25">
      <c r="A94">
        <v>90</v>
      </c>
      <c r="B94" t="s">
        <v>343</v>
      </c>
      <c r="C94" s="2" t="s">
        <v>2661</v>
      </c>
      <c r="D94" t="s">
        <v>2662</v>
      </c>
      <c r="E94" t="s">
        <v>2663</v>
      </c>
      <c r="F94" t="s">
        <v>2664</v>
      </c>
      <c r="G94" t="s">
        <v>2665</v>
      </c>
      <c r="H94" t="s">
        <v>2666</v>
      </c>
      <c r="I94" t="s">
        <v>2667</v>
      </c>
      <c r="J94" t="s">
        <v>2668</v>
      </c>
      <c r="K94" t="s">
        <v>2669</v>
      </c>
      <c r="L94" t="s">
        <v>2348</v>
      </c>
      <c r="M94" t="s">
        <v>2670</v>
      </c>
      <c r="N94" t="s">
        <v>2671</v>
      </c>
    </row>
    <row r="95" spans="1:14" x14ac:dyDescent="0.25">
      <c r="A95">
        <v>91</v>
      </c>
      <c r="B95" t="s">
        <v>344</v>
      </c>
      <c r="C95" s="2" t="s">
        <v>2672</v>
      </c>
      <c r="D95" t="s">
        <v>2673</v>
      </c>
      <c r="E95" t="s">
        <v>2674</v>
      </c>
      <c r="F95" t="s">
        <v>2675</v>
      </c>
      <c r="G95" t="s">
        <v>2676</v>
      </c>
      <c r="H95" t="s">
        <v>2677</v>
      </c>
      <c r="I95" t="s">
        <v>2678</v>
      </c>
      <c r="J95" t="s">
        <v>2679</v>
      </c>
      <c r="K95" t="s">
        <v>2680</v>
      </c>
      <c r="L95" t="s">
        <v>2681</v>
      </c>
      <c r="M95" t="s">
        <v>2682</v>
      </c>
      <c r="N95" t="s">
        <v>2683</v>
      </c>
    </row>
    <row r="96" spans="1:14" x14ac:dyDescent="0.25">
      <c r="A96">
        <v>92</v>
      </c>
      <c r="B96" t="s">
        <v>345</v>
      </c>
      <c r="C96" s="2" t="s">
        <v>2684</v>
      </c>
      <c r="D96" t="s">
        <v>2685</v>
      </c>
      <c r="E96" t="s">
        <v>2686</v>
      </c>
      <c r="F96" t="s">
        <v>2687</v>
      </c>
      <c r="G96" t="s">
        <v>2688</v>
      </c>
      <c r="H96" t="s">
        <v>2689</v>
      </c>
      <c r="I96" t="s">
        <v>2690</v>
      </c>
      <c r="J96" t="s">
        <v>2691</v>
      </c>
      <c r="K96" t="s">
        <v>2692</v>
      </c>
      <c r="L96" t="s">
        <v>2693</v>
      </c>
      <c r="M96" t="s">
        <v>2694</v>
      </c>
      <c r="N96" t="s">
        <v>2695</v>
      </c>
    </row>
    <row r="97" spans="1:14" x14ac:dyDescent="0.25">
      <c r="A97">
        <v>93</v>
      </c>
      <c r="B97" t="s">
        <v>346</v>
      </c>
      <c r="C97" s="2" t="s">
        <v>2696</v>
      </c>
      <c r="D97" t="s">
        <v>2697</v>
      </c>
      <c r="E97" t="s">
        <v>2698</v>
      </c>
      <c r="F97" t="s">
        <v>2699</v>
      </c>
      <c r="G97" t="s">
        <v>2700</v>
      </c>
      <c r="H97" t="s">
        <v>2701</v>
      </c>
      <c r="I97" t="s">
        <v>2702</v>
      </c>
      <c r="J97" t="s">
        <v>2703</v>
      </c>
      <c r="K97" t="s">
        <v>2704</v>
      </c>
      <c r="L97" t="s">
        <v>2705</v>
      </c>
      <c r="M97" t="s">
        <v>2706</v>
      </c>
      <c r="N97" t="s">
        <v>2707</v>
      </c>
    </row>
    <row r="98" spans="1:14" x14ac:dyDescent="0.25">
      <c r="A98">
        <v>94</v>
      </c>
      <c r="B98" t="s">
        <v>92</v>
      </c>
      <c r="C98" s="2" t="s">
        <v>2708</v>
      </c>
      <c r="D98" t="s">
        <v>2709</v>
      </c>
      <c r="E98" t="s">
        <v>2710</v>
      </c>
      <c r="F98" t="s">
        <v>2711</v>
      </c>
      <c r="G98" t="s">
        <v>2712</v>
      </c>
      <c r="H98" t="s">
        <v>2713</v>
      </c>
      <c r="I98" t="s">
        <v>2714</v>
      </c>
      <c r="J98" t="s">
        <v>2715</v>
      </c>
      <c r="K98" t="s">
        <v>2716</v>
      </c>
      <c r="L98" t="s">
        <v>2717</v>
      </c>
      <c r="M98" t="s">
        <v>2718</v>
      </c>
      <c r="N98" t="s">
        <v>2719</v>
      </c>
    </row>
    <row r="99" spans="1:14" x14ac:dyDescent="0.25">
      <c r="A99">
        <v>95</v>
      </c>
      <c r="B99" t="s">
        <v>99</v>
      </c>
      <c r="C99" s="2" t="s">
        <v>2720</v>
      </c>
      <c r="D99" t="s">
        <v>2721</v>
      </c>
      <c r="E99" t="s">
        <v>2722</v>
      </c>
      <c r="F99" t="s">
        <v>2723</v>
      </c>
      <c r="G99" t="s">
        <v>2724</v>
      </c>
      <c r="H99" t="s">
        <v>2725</v>
      </c>
      <c r="I99" t="s">
        <v>2726</v>
      </c>
      <c r="J99" t="s">
        <v>2727</v>
      </c>
      <c r="K99" t="s">
        <v>2728</v>
      </c>
      <c r="L99" t="s">
        <v>2729</v>
      </c>
      <c r="M99" t="s">
        <v>2730</v>
      </c>
      <c r="N99" t="s">
        <v>2731</v>
      </c>
    </row>
    <row r="100" spans="1:14" x14ac:dyDescent="0.25">
      <c r="C100" s="2"/>
    </row>
    <row r="101" spans="1:14" x14ac:dyDescent="0.25">
      <c r="C101" s="2"/>
    </row>
    <row r="102" spans="1:14" x14ac:dyDescent="0.25">
      <c r="C102" s="2"/>
    </row>
    <row r="103" spans="1:14" x14ac:dyDescent="0.25">
      <c r="C103" s="2"/>
    </row>
    <row r="104" spans="1:14" x14ac:dyDescent="0.25">
      <c r="C104" s="2"/>
    </row>
    <row r="105" spans="1:14" x14ac:dyDescent="0.25">
      <c r="C105" s="2"/>
    </row>
    <row r="106" spans="1:14" x14ac:dyDescent="0.25">
      <c r="C106" s="2"/>
    </row>
    <row r="107" spans="1:14" x14ac:dyDescent="0.25">
      <c r="C107" s="2"/>
    </row>
    <row r="108" spans="1:14" x14ac:dyDescent="0.25">
      <c r="C108" s="2"/>
    </row>
    <row r="109" spans="1:14" x14ac:dyDescent="0.25">
      <c r="C109" s="2"/>
    </row>
    <row r="110" spans="1:14" x14ac:dyDescent="0.25">
      <c r="C110" s="2"/>
    </row>
    <row r="111" spans="1:14" x14ac:dyDescent="0.25">
      <c r="C111" s="2"/>
    </row>
    <row r="112" spans="1:14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</sheetData>
  <mergeCells count="1">
    <mergeCell ref="C3:N3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8470F-70DC-48DE-8FCE-3D248E7DD2D3}">
  <sheetPr codeName="Sheet41">
    <tabColor theme="5"/>
  </sheetPr>
  <dimension ref="A2:N258"/>
  <sheetViews>
    <sheetView zoomScaleNormal="100" workbookViewId="0">
      <selection activeCell="C99" sqref="C99:N99"/>
    </sheetView>
  </sheetViews>
  <sheetFormatPr defaultRowHeight="12.5" x14ac:dyDescent="0.25"/>
  <cols>
    <col min="2" max="2" width="17.26953125" bestFit="1" customWidth="1"/>
    <col min="3" max="14" width="9.54296875" customWidth="1"/>
  </cols>
  <sheetData>
    <row r="2" spans="1:14" x14ac:dyDescent="0.25">
      <c r="C2" s="2"/>
    </row>
    <row r="3" spans="1:14" s="5" customFormat="1" x14ac:dyDescent="0.25">
      <c r="C3" s="19" t="s">
        <v>13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</row>
    <row r="5" spans="1:14" x14ac:dyDescent="0.25">
      <c r="A5">
        <v>1</v>
      </c>
      <c r="B5" t="s">
        <v>270</v>
      </c>
      <c r="C5" s="2" t="s">
        <v>347</v>
      </c>
      <c r="D5" s="2" t="s">
        <v>165</v>
      </c>
      <c r="E5" s="2" t="s">
        <v>348</v>
      </c>
      <c r="F5" s="2" t="s">
        <v>113</v>
      </c>
      <c r="G5" s="2" t="s">
        <v>349</v>
      </c>
      <c r="H5" s="2" t="s">
        <v>350</v>
      </c>
      <c r="I5" s="2" t="s">
        <v>351</v>
      </c>
      <c r="J5" s="2" t="s">
        <v>352</v>
      </c>
      <c r="K5" s="2" t="s">
        <v>118</v>
      </c>
      <c r="L5" s="2" t="s">
        <v>139</v>
      </c>
      <c r="M5" s="2" t="s">
        <v>185</v>
      </c>
      <c r="N5" s="2" t="s">
        <v>46</v>
      </c>
    </row>
    <row r="6" spans="1:14" x14ac:dyDescent="0.25">
      <c r="A6">
        <v>2</v>
      </c>
      <c r="B6" t="s">
        <v>271</v>
      </c>
      <c r="C6" s="2" t="s">
        <v>50</v>
      </c>
      <c r="D6" s="2" t="s">
        <v>347</v>
      </c>
      <c r="E6" s="2" t="s">
        <v>402</v>
      </c>
      <c r="F6" s="2" t="s">
        <v>113</v>
      </c>
      <c r="G6" s="2" t="s">
        <v>403</v>
      </c>
      <c r="H6" s="2" t="s">
        <v>404</v>
      </c>
      <c r="I6" s="2" t="s">
        <v>405</v>
      </c>
      <c r="J6" s="2" t="s">
        <v>406</v>
      </c>
      <c r="K6" s="2" t="s">
        <v>149</v>
      </c>
      <c r="L6" s="2" t="s">
        <v>407</v>
      </c>
      <c r="M6" s="2" t="s">
        <v>19</v>
      </c>
      <c r="N6" s="2" t="s">
        <v>408</v>
      </c>
    </row>
    <row r="7" spans="1:14" x14ac:dyDescent="0.25">
      <c r="A7">
        <v>3</v>
      </c>
      <c r="B7" t="s">
        <v>272</v>
      </c>
      <c r="C7" s="2" t="s">
        <v>31</v>
      </c>
      <c r="D7" s="2" t="s">
        <v>22</v>
      </c>
      <c r="E7" s="2" t="s">
        <v>89</v>
      </c>
      <c r="F7" s="2" t="s">
        <v>184</v>
      </c>
      <c r="G7" s="2" t="s">
        <v>421</v>
      </c>
      <c r="H7" s="2" t="s">
        <v>234</v>
      </c>
      <c r="I7" s="2" t="s">
        <v>422</v>
      </c>
      <c r="J7" s="2" t="s">
        <v>238</v>
      </c>
      <c r="K7" s="2" t="s">
        <v>423</v>
      </c>
      <c r="L7" s="2" t="s">
        <v>424</v>
      </c>
      <c r="M7" s="2" t="s">
        <v>425</v>
      </c>
      <c r="N7" s="2" t="s">
        <v>46</v>
      </c>
    </row>
    <row r="8" spans="1:14" x14ac:dyDescent="0.25">
      <c r="A8">
        <v>4</v>
      </c>
      <c r="B8" t="s">
        <v>273</v>
      </c>
      <c r="C8" s="2" t="s">
        <v>162</v>
      </c>
      <c r="D8" s="2" t="s">
        <v>438</v>
      </c>
      <c r="E8" s="2" t="s">
        <v>439</v>
      </c>
      <c r="F8" s="2" t="s">
        <v>440</v>
      </c>
      <c r="G8" s="2" t="s">
        <v>234</v>
      </c>
      <c r="H8" s="2" t="s">
        <v>441</v>
      </c>
      <c r="I8" s="2" t="s">
        <v>442</v>
      </c>
      <c r="J8" s="2" t="s">
        <v>443</v>
      </c>
      <c r="K8" s="2" t="s">
        <v>20</v>
      </c>
      <c r="L8" s="2" t="s">
        <v>30</v>
      </c>
      <c r="M8" s="2" t="s">
        <v>225</v>
      </c>
      <c r="N8" s="2" t="s">
        <v>57</v>
      </c>
    </row>
    <row r="9" spans="1:14" x14ac:dyDescent="0.25">
      <c r="A9">
        <v>5</v>
      </c>
      <c r="B9" t="s">
        <v>274</v>
      </c>
      <c r="C9" s="2" t="s">
        <v>455</v>
      </c>
      <c r="D9" s="2" t="s">
        <v>77</v>
      </c>
      <c r="E9" s="2" t="s">
        <v>456</v>
      </c>
      <c r="F9" s="2" t="s">
        <v>215</v>
      </c>
      <c r="G9" s="2" t="s">
        <v>457</v>
      </c>
      <c r="H9" s="2" t="s">
        <v>458</v>
      </c>
      <c r="I9" s="2" t="s">
        <v>459</v>
      </c>
      <c r="J9" s="2" t="s">
        <v>460</v>
      </c>
      <c r="K9" s="2" t="s">
        <v>109</v>
      </c>
      <c r="L9" s="2" t="s">
        <v>20</v>
      </c>
      <c r="M9" s="2" t="s">
        <v>46</v>
      </c>
      <c r="N9" s="2" t="s">
        <v>26</v>
      </c>
    </row>
    <row r="10" spans="1:14" x14ac:dyDescent="0.25">
      <c r="A10">
        <v>6</v>
      </c>
      <c r="B10" t="s">
        <v>275</v>
      </c>
      <c r="C10" s="2" t="s">
        <v>89</v>
      </c>
      <c r="D10" s="2" t="s">
        <v>471</v>
      </c>
      <c r="E10" s="2" t="s">
        <v>472</v>
      </c>
      <c r="F10" s="2" t="s">
        <v>37</v>
      </c>
      <c r="G10" s="2" t="s">
        <v>473</v>
      </c>
      <c r="H10" s="2" t="s">
        <v>474</v>
      </c>
      <c r="I10" s="2" t="s">
        <v>475</v>
      </c>
      <c r="J10" s="2" t="s">
        <v>476</v>
      </c>
      <c r="K10" s="2" t="s">
        <v>19</v>
      </c>
      <c r="L10" s="2" t="s">
        <v>477</v>
      </c>
      <c r="M10" s="2" t="s">
        <v>478</v>
      </c>
      <c r="N10" s="2" t="s">
        <v>208</v>
      </c>
    </row>
    <row r="11" spans="1:14" x14ac:dyDescent="0.25">
      <c r="A11">
        <v>7</v>
      </c>
      <c r="B11" t="s">
        <v>276</v>
      </c>
      <c r="C11" s="2" t="s">
        <v>50</v>
      </c>
      <c r="D11" s="2" t="s">
        <v>48</v>
      </c>
      <c r="E11" s="2" t="s">
        <v>134</v>
      </c>
      <c r="F11" s="2" t="s">
        <v>487</v>
      </c>
      <c r="G11" s="2" t="s">
        <v>488</v>
      </c>
      <c r="H11" s="2" t="s">
        <v>489</v>
      </c>
      <c r="I11" s="2" t="s">
        <v>490</v>
      </c>
      <c r="J11" s="2" t="s">
        <v>489</v>
      </c>
      <c r="K11" s="2" t="s">
        <v>117</v>
      </c>
      <c r="L11" s="2" t="s">
        <v>491</v>
      </c>
      <c r="M11" s="2" t="s">
        <v>492</v>
      </c>
      <c r="N11" s="2" t="s">
        <v>493</v>
      </c>
    </row>
    <row r="12" spans="1:14" x14ac:dyDescent="0.25">
      <c r="A12">
        <v>8</v>
      </c>
      <c r="B12" t="s">
        <v>277</v>
      </c>
      <c r="C12" s="2" t="s">
        <v>18</v>
      </c>
      <c r="D12" s="2" t="s">
        <v>60</v>
      </c>
      <c r="E12" s="2" t="s">
        <v>36</v>
      </c>
      <c r="F12" s="2" t="s">
        <v>117</v>
      </c>
      <c r="G12" s="2" t="s">
        <v>505</v>
      </c>
      <c r="H12" s="2" t="s">
        <v>238</v>
      </c>
      <c r="I12" s="2" t="s">
        <v>192</v>
      </c>
      <c r="J12" s="2" t="s">
        <v>506</v>
      </c>
      <c r="K12" s="2" t="s">
        <v>125</v>
      </c>
      <c r="L12" s="2" t="s">
        <v>507</v>
      </c>
      <c r="M12" s="2" t="s">
        <v>508</v>
      </c>
      <c r="N12" s="2" t="s">
        <v>145</v>
      </c>
    </row>
    <row r="13" spans="1:14" x14ac:dyDescent="0.25">
      <c r="A13">
        <v>9</v>
      </c>
      <c r="B13" t="s">
        <v>278</v>
      </c>
      <c r="C13" s="2" t="s">
        <v>48</v>
      </c>
      <c r="D13" s="2" t="s">
        <v>35</v>
      </c>
      <c r="E13" s="2" t="s">
        <v>505</v>
      </c>
      <c r="F13" s="2" t="s">
        <v>516</v>
      </c>
      <c r="G13" s="2" t="s">
        <v>517</v>
      </c>
      <c r="H13" s="2" t="s">
        <v>85</v>
      </c>
      <c r="I13" s="2" t="s">
        <v>518</v>
      </c>
      <c r="J13" s="2" t="s">
        <v>181</v>
      </c>
      <c r="K13" s="2" t="s">
        <v>519</v>
      </c>
      <c r="L13" s="2" t="s">
        <v>520</v>
      </c>
      <c r="M13" s="2" t="s">
        <v>184</v>
      </c>
      <c r="N13" s="2" t="s">
        <v>78</v>
      </c>
    </row>
    <row r="14" spans="1:14" x14ac:dyDescent="0.25">
      <c r="A14">
        <v>10</v>
      </c>
      <c r="B14" t="s">
        <v>107</v>
      </c>
      <c r="C14" s="2" t="s">
        <v>28</v>
      </c>
      <c r="D14" s="2" t="s">
        <v>174</v>
      </c>
      <c r="E14" s="2" t="s">
        <v>51</v>
      </c>
      <c r="F14" s="2" t="s">
        <v>134</v>
      </c>
      <c r="G14" s="2" t="s">
        <v>531</v>
      </c>
      <c r="H14" s="2" t="s">
        <v>532</v>
      </c>
      <c r="I14" s="2" t="s">
        <v>533</v>
      </c>
      <c r="J14" s="2" t="s">
        <v>404</v>
      </c>
      <c r="K14" s="2" t="s">
        <v>534</v>
      </c>
      <c r="L14" s="2" t="s">
        <v>535</v>
      </c>
      <c r="M14" s="2" t="s">
        <v>30</v>
      </c>
      <c r="N14" s="2" t="s">
        <v>176</v>
      </c>
    </row>
    <row r="15" spans="1:14" x14ac:dyDescent="0.25">
      <c r="A15">
        <v>11</v>
      </c>
      <c r="B15" t="s">
        <v>279</v>
      </c>
      <c r="C15" s="2" t="s">
        <v>544</v>
      </c>
      <c r="D15" s="2" t="s">
        <v>74</v>
      </c>
      <c r="E15" s="2" t="s">
        <v>545</v>
      </c>
      <c r="F15" s="2" t="s">
        <v>546</v>
      </c>
      <c r="G15" s="2" t="s">
        <v>547</v>
      </c>
      <c r="H15" s="2" t="s">
        <v>548</v>
      </c>
      <c r="I15" s="2" t="s">
        <v>549</v>
      </c>
      <c r="J15" s="2" t="s">
        <v>550</v>
      </c>
      <c r="K15" s="2" t="s">
        <v>551</v>
      </c>
      <c r="L15" s="2" t="s">
        <v>552</v>
      </c>
      <c r="M15" s="2" t="s">
        <v>237</v>
      </c>
      <c r="N15" s="2" t="s">
        <v>553</v>
      </c>
    </row>
    <row r="16" spans="1:14" x14ac:dyDescent="0.25">
      <c r="A16">
        <v>12</v>
      </c>
      <c r="B16" t="s">
        <v>280</v>
      </c>
      <c r="C16" s="2" t="s">
        <v>202</v>
      </c>
      <c r="D16" s="2" t="s">
        <v>74</v>
      </c>
      <c r="E16" s="2" t="s">
        <v>156</v>
      </c>
      <c r="F16" s="2" t="s">
        <v>564</v>
      </c>
      <c r="G16" s="2" t="s">
        <v>135</v>
      </c>
      <c r="H16" s="2" t="s">
        <v>233</v>
      </c>
      <c r="I16" s="2" t="s">
        <v>493</v>
      </c>
      <c r="J16" s="2" t="s">
        <v>208</v>
      </c>
      <c r="K16" s="2" t="s">
        <v>565</v>
      </c>
      <c r="L16" s="2" t="s">
        <v>566</v>
      </c>
      <c r="M16" s="2" t="s">
        <v>80</v>
      </c>
      <c r="N16" s="2" t="s">
        <v>217</v>
      </c>
    </row>
    <row r="17" spans="1:14" x14ac:dyDescent="0.25">
      <c r="A17">
        <v>13</v>
      </c>
      <c r="B17" t="s">
        <v>95</v>
      </c>
      <c r="C17" s="2" t="s">
        <v>58</v>
      </c>
      <c r="D17" s="2" t="s">
        <v>49</v>
      </c>
      <c r="E17" s="2" t="s">
        <v>89</v>
      </c>
      <c r="F17" s="2" t="s">
        <v>572</v>
      </c>
      <c r="G17" s="2" t="s">
        <v>573</v>
      </c>
      <c r="H17" s="2" t="s">
        <v>574</v>
      </c>
      <c r="I17" s="2" t="s">
        <v>575</v>
      </c>
      <c r="J17" s="2" t="s">
        <v>576</v>
      </c>
      <c r="K17" s="2" t="s">
        <v>577</v>
      </c>
      <c r="L17" s="2" t="s">
        <v>578</v>
      </c>
      <c r="M17" s="2" t="s">
        <v>58</v>
      </c>
      <c r="N17" s="2" t="s">
        <v>153</v>
      </c>
    </row>
    <row r="18" spans="1:14" x14ac:dyDescent="0.25">
      <c r="A18">
        <v>14</v>
      </c>
      <c r="B18" t="s">
        <v>281</v>
      </c>
      <c r="C18" s="2" t="s">
        <v>588</v>
      </c>
      <c r="D18" s="2" t="s">
        <v>589</v>
      </c>
      <c r="E18" s="2" t="s">
        <v>69</v>
      </c>
      <c r="F18" s="2" t="s">
        <v>590</v>
      </c>
      <c r="G18" s="2" t="s">
        <v>591</v>
      </c>
      <c r="H18" s="2" t="s">
        <v>592</v>
      </c>
      <c r="I18" s="2" t="s">
        <v>593</v>
      </c>
      <c r="J18" s="2" t="s">
        <v>594</v>
      </c>
      <c r="K18" s="2" t="s">
        <v>595</v>
      </c>
      <c r="L18" s="2" t="s">
        <v>596</v>
      </c>
      <c r="M18" s="2" t="s">
        <v>597</v>
      </c>
      <c r="N18" s="2" t="s">
        <v>598</v>
      </c>
    </row>
    <row r="19" spans="1:14" x14ac:dyDescent="0.25">
      <c r="A19">
        <v>15</v>
      </c>
      <c r="B19" t="s">
        <v>282</v>
      </c>
      <c r="C19" s="2" t="s">
        <v>194</v>
      </c>
      <c r="D19" s="2" t="s">
        <v>36</v>
      </c>
      <c r="E19" s="2" t="s">
        <v>455</v>
      </c>
      <c r="F19" s="2" t="s">
        <v>68</v>
      </c>
      <c r="G19" s="2" t="s">
        <v>609</v>
      </c>
      <c r="H19" s="2" t="s">
        <v>610</v>
      </c>
      <c r="I19" s="2" t="s">
        <v>125</v>
      </c>
      <c r="J19" s="2" t="s">
        <v>151</v>
      </c>
      <c r="K19" s="2" t="s">
        <v>611</v>
      </c>
      <c r="L19" s="2" t="s">
        <v>612</v>
      </c>
      <c r="M19" s="2" t="s">
        <v>159</v>
      </c>
      <c r="N19" s="2" t="s">
        <v>159</v>
      </c>
    </row>
    <row r="20" spans="1:14" x14ac:dyDescent="0.25">
      <c r="A20">
        <v>16</v>
      </c>
      <c r="B20" t="s">
        <v>283</v>
      </c>
      <c r="C20" s="2" t="s">
        <v>597</v>
      </c>
      <c r="D20" s="2" t="s">
        <v>623</v>
      </c>
      <c r="E20" s="2" t="s">
        <v>624</v>
      </c>
      <c r="F20" s="2" t="s">
        <v>120</v>
      </c>
      <c r="G20" s="2" t="s">
        <v>625</v>
      </c>
      <c r="H20" s="2" t="s">
        <v>626</v>
      </c>
      <c r="I20" s="2" t="s">
        <v>623</v>
      </c>
      <c r="J20" s="2" t="s">
        <v>627</v>
      </c>
      <c r="K20" s="2" t="s">
        <v>628</v>
      </c>
      <c r="L20" s="2" t="s">
        <v>629</v>
      </c>
      <c r="M20" s="2" t="s">
        <v>588</v>
      </c>
      <c r="N20" s="2" t="s">
        <v>630</v>
      </c>
    </row>
    <row r="21" spans="1:14" x14ac:dyDescent="0.25">
      <c r="A21">
        <v>17</v>
      </c>
      <c r="B21" t="s">
        <v>284</v>
      </c>
      <c r="C21" s="2" t="s">
        <v>640</v>
      </c>
      <c r="D21" s="2" t="s">
        <v>640</v>
      </c>
      <c r="E21" s="2" t="s">
        <v>58</v>
      </c>
      <c r="F21" s="2" t="s">
        <v>577</v>
      </c>
      <c r="G21" s="2" t="s">
        <v>641</v>
      </c>
      <c r="H21" s="2" t="s">
        <v>642</v>
      </c>
      <c r="I21" s="2" t="s">
        <v>643</v>
      </c>
      <c r="J21" s="2" t="s">
        <v>644</v>
      </c>
      <c r="K21" s="2" t="s">
        <v>645</v>
      </c>
      <c r="L21" s="2" t="s">
        <v>69</v>
      </c>
      <c r="M21" s="2" t="s">
        <v>153</v>
      </c>
      <c r="N21" s="2" t="s">
        <v>22</v>
      </c>
    </row>
    <row r="22" spans="1:14" x14ac:dyDescent="0.25">
      <c r="A22">
        <v>18</v>
      </c>
      <c r="B22" t="s">
        <v>94</v>
      </c>
      <c r="C22" s="2" t="s">
        <v>55</v>
      </c>
      <c r="D22" s="2" t="s">
        <v>122</v>
      </c>
      <c r="E22" s="2" t="s">
        <v>64</v>
      </c>
      <c r="F22" s="2" t="s">
        <v>654</v>
      </c>
      <c r="G22" s="2" t="s">
        <v>50</v>
      </c>
      <c r="H22" s="2" t="s">
        <v>655</v>
      </c>
      <c r="I22" s="2" t="s">
        <v>656</v>
      </c>
      <c r="J22" s="2" t="s">
        <v>657</v>
      </c>
      <c r="K22" s="2" t="s">
        <v>658</v>
      </c>
      <c r="L22" s="2" t="s">
        <v>659</v>
      </c>
      <c r="M22" s="2" t="s">
        <v>83</v>
      </c>
      <c r="N22" s="2" t="s">
        <v>83</v>
      </c>
    </row>
    <row r="23" spans="1:14" x14ac:dyDescent="0.25">
      <c r="A23">
        <v>19</v>
      </c>
      <c r="B23" t="s">
        <v>103</v>
      </c>
      <c r="C23" s="2" t="s">
        <v>60</v>
      </c>
      <c r="D23" s="2" t="s">
        <v>15</v>
      </c>
      <c r="E23" s="2" t="s">
        <v>62</v>
      </c>
      <c r="F23" s="2" t="s">
        <v>672</v>
      </c>
      <c r="G23" s="2" t="s">
        <v>673</v>
      </c>
      <c r="H23" s="2" t="s">
        <v>145</v>
      </c>
      <c r="I23" s="2" t="s">
        <v>674</v>
      </c>
      <c r="J23" s="2" t="s">
        <v>675</v>
      </c>
      <c r="K23" s="2" t="s">
        <v>676</v>
      </c>
      <c r="L23" s="2" t="s">
        <v>120</v>
      </c>
      <c r="M23" s="2" t="s">
        <v>677</v>
      </c>
      <c r="N23" s="2" t="s">
        <v>627</v>
      </c>
    </row>
    <row r="24" spans="1:14" x14ac:dyDescent="0.25">
      <c r="A24">
        <v>20</v>
      </c>
      <c r="B24" t="s">
        <v>285</v>
      </c>
      <c r="C24" s="2" t="s">
        <v>59</v>
      </c>
      <c r="D24" s="2" t="s">
        <v>59</v>
      </c>
      <c r="E24" s="2" t="s">
        <v>166</v>
      </c>
      <c r="F24" s="2" t="s">
        <v>197</v>
      </c>
      <c r="G24" s="2" t="s">
        <v>256</v>
      </c>
      <c r="H24" s="2" t="s">
        <v>655</v>
      </c>
      <c r="I24" s="2" t="s">
        <v>690</v>
      </c>
      <c r="J24" s="2" t="s">
        <v>574</v>
      </c>
      <c r="K24" s="2" t="s">
        <v>691</v>
      </c>
      <c r="L24" s="2" t="s">
        <v>692</v>
      </c>
      <c r="M24" s="2" t="s">
        <v>693</v>
      </c>
      <c r="N24" s="2" t="s">
        <v>210</v>
      </c>
    </row>
    <row r="25" spans="1:14" x14ac:dyDescent="0.25">
      <c r="A25">
        <v>21</v>
      </c>
      <c r="B25" t="s">
        <v>286</v>
      </c>
      <c r="C25" s="2" t="s">
        <v>132</v>
      </c>
      <c r="D25" s="2" t="s">
        <v>80</v>
      </c>
      <c r="E25" s="2" t="s">
        <v>205</v>
      </c>
      <c r="F25" s="2" t="s">
        <v>704</v>
      </c>
      <c r="G25" s="2" t="s">
        <v>673</v>
      </c>
      <c r="H25" s="2" t="s">
        <v>190</v>
      </c>
      <c r="I25" s="2" t="s">
        <v>73</v>
      </c>
      <c r="J25" s="2" t="s">
        <v>55</v>
      </c>
      <c r="K25" s="2" t="s">
        <v>705</v>
      </c>
      <c r="L25" s="2" t="s">
        <v>54</v>
      </c>
      <c r="M25" s="2" t="s">
        <v>27</v>
      </c>
      <c r="N25" s="2" t="s">
        <v>16</v>
      </c>
    </row>
    <row r="26" spans="1:14" x14ac:dyDescent="0.25">
      <c r="A26">
        <v>22</v>
      </c>
      <c r="B26" t="s">
        <v>287</v>
      </c>
      <c r="C26" s="2" t="s">
        <v>64</v>
      </c>
      <c r="D26" t="s">
        <v>89</v>
      </c>
      <c r="E26" t="s">
        <v>35</v>
      </c>
      <c r="F26" t="s">
        <v>50</v>
      </c>
      <c r="G26" t="s">
        <v>204</v>
      </c>
      <c r="H26" t="s">
        <v>249</v>
      </c>
      <c r="I26" t="s">
        <v>157</v>
      </c>
      <c r="J26" t="s">
        <v>123</v>
      </c>
      <c r="K26" t="s">
        <v>716</v>
      </c>
      <c r="L26" t="s">
        <v>66</v>
      </c>
      <c r="M26" t="s">
        <v>86</v>
      </c>
      <c r="N26" t="s">
        <v>174</v>
      </c>
    </row>
    <row r="27" spans="1:14" x14ac:dyDescent="0.25">
      <c r="A27">
        <v>23</v>
      </c>
      <c r="B27" t="s">
        <v>288</v>
      </c>
      <c r="C27" s="2" t="s">
        <v>153</v>
      </c>
      <c r="D27" t="s">
        <v>152</v>
      </c>
      <c r="E27" t="s">
        <v>15</v>
      </c>
      <c r="F27" t="s">
        <v>73</v>
      </c>
      <c r="G27" t="s">
        <v>472</v>
      </c>
      <c r="H27" t="s">
        <v>725</v>
      </c>
      <c r="I27" t="s">
        <v>726</v>
      </c>
      <c r="J27" t="s">
        <v>192</v>
      </c>
      <c r="K27" t="s">
        <v>150</v>
      </c>
      <c r="L27" t="s">
        <v>625</v>
      </c>
      <c r="M27" t="s">
        <v>194</v>
      </c>
      <c r="N27" t="s">
        <v>365</v>
      </c>
    </row>
    <row r="28" spans="1:14" x14ac:dyDescent="0.25">
      <c r="A28">
        <v>24</v>
      </c>
      <c r="B28" t="s">
        <v>289</v>
      </c>
      <c r="C28" s="2" t="s">
        <v>55</v>
      </c>
      <c r="D28" t="s">
        <v>79</v>
      </c>
      <c r="E28" t="s">
        <v>31</v>
      </c>
      <c r="F28" t="s">
        <v>42</v>
      </c>
      <c r="G28" t="s">
        <v>42</v>
      </c>
      <c r="H28" t="s">
        <v>56</v>
      </c>
      <c r="I28" t="s">
        <v>84</v>
      </c>
      <c r="J28" t="s">
        <v>363</v>
      </c>
      <c r="K28" t="s">
        <v>364</v>
      </c>
      <c r="L28" t="s">
        <v>111</v>
      </c>
      <c r="M28" t="s">
        <v>24</v>
      </c>
      <c r="N28" t="s">
        <v>365</v>
      </c>
    </row>
    <row r="29" spans="1:14" x14ac:dyDescent="0.25">
      <c r="A29">
        <v>25</v>
      </c>
      <c r="B29" t="s">
        <v>90</v>
      </c>
      <c r="C29" s="2" t="s">
        <v>35</v>
      </c>
      <c r="D29" t="s">
        <v>35</v>
      </c>
      <c r="E29" t="s">
        <v>166</v>
      </c>
      <c r="F29" t="s">
        <v>44</v>
      </c>
      <c r="G29" t="s">
        <v>737</v>
      </c>
      <c r="H29" t="s">
        <v>738</v>
      </c>
      <c r="I29" t="s">
        <v>739</v>
      </c>
      <c r="J29" t="s">
        <v>740</v>
      </c>
      <c r="K29" t="s">
        <v>34</v>
      </c>
      <c r="L29" t="s">
        <v>627</v>
      </c>
      <c r="M29" t="s">
        <v>60</v>
      </c>
      <c r="N29" t="s">
        <v>32</v>
      </c>
    </row>
    <row r="30" spans="1:14" x14ac:dyDescent="0.25">
      <c r="A30">
        <v>26</v>
      </c>
      <c r="B30" t="s">
        <v>106</v>
      </c>
      <c r="C30" s="2" t="s">
        <v>38</v>
      </c>
      <c r="D30" t="s">
        <v>753</v>
      </c>
      <c r="E30" t="s">
        <v>247</v>
      </c>
      <c r="F30" t="s">
        <v>704</v>
      </c>
      <c r="G30" t="s">
        <v>754</v>
      </c>
      <c r="H30" t="s">
        <v>755</v>
      </c>
      <c r="I30" t="s">
        <v>756</v>
      </c>
      <c r="J30" t="s">
        <v>757</v>
      </c>
      <c r="K30" t="s">
        <v>56</v>
      </c>
      <c r="L30" t="s">
        <v>63</v>
      </c>
      <c r="M30" t="s">
        <v>27</v>
      </c>
      <c r="N30" t="s">
        <v>145</v>
      </c>
    </row>
    <row r="31" spans="1:14" x14ac:dyDescent="0.25">
      <c r="A31">
        <v>27</v>
      </c>
      <c r="B31" t="s">
        <v>290</v>
      </c>
      <c r="C31" s="2" t="s">
        <v>769</v>
      </c>
      <c r="D31" t="s">
        <v>455</v>
      </c>
      <c r="E31" t="s">
        <v>35</v>
      </c>
      <c r="F31" t="s">
        <v>26</v>
      </c>
      <c r="G31" t="s">
        <v>531</v>
      </c>
      <c r="H31" t="s">
        <v>770</v>
      </c>
      <c r="I31" t="s">
        <v>234</v>
      </c>
      <c r="J31" t="s">
        <v>771</v>
      </c>
      <c r="K31" t="s">
        <v>63</v>
      </c>
      <c r="L31" t="s">
        <v>210</v>
      </c>
      <c r="M31" t="s">
        <v>24</v>
      </c>
      <c r="N31" t="s">
        <v>31</v>
      </c>
    </row>
    <row r="32" spans="1:14" x14ac:dyDescent="0.25">
      <c r="A32">
        <v>28</v>
      </c>
      <c r="B32" t="s">
        <v>291</v>
      </c>
      <c r="C32" s="2" t="s">
        <v>241</v>
      </c>
      <c r="D32" t="s">
        <v>782</v>
      </c>
      <c r="E32" t="s">
        <v>783</v>
      </c>
      <c r="F32" t="s">
        <v>784</v>
      </c>
      <c r="G32" t="s">
        <v>785</v>
      </c>
      <c r="H32" t="s">
        <v>191</v>
      </c>
      <c r="I32" t="s">
        <v>79</v>
      </c>
      <c r="J32" t="s">
        <v>42</v>
      </c>
      <c r="K32" t="s">
        <v>786</v>
      </c>
      <c r="L32" t="s">
        <v>544</v>
      </c>
      <c r="M32" t="s">
        <v>184</v>
      </c>
      <c r="N32" t="s">
        <v>241</v>
      </c>
    </row>
    <row r="33" spans="1:14" x14ac:dyDescent="0.25">
      <c r="A33">
        <v>29</v>
      </c>
      <c r="B33" t="s">
        <v>292</v>
      </c>
      <c r="C33" s="2" t="s">
        <v>798</v>
      </c>
      <c r="D33" t="s">
        <v>799</v>
      </c>
      <c r="E33" t="s">
        <v>265</v>
      </c>
      <c r="F33" t="s">
        <v>739</v>
      </c>
      <c r="G33" t="s">
        <v>784</v>
      </c>
      <c r="H33" t="s">
        <v>266</v>
      </c>
      <c r="I33" t="s">
        <v>52</v>
      </c>
      <c r="J33" t="s">
        <v>28</v>
      </c>
      <c r="K33" t="s">
        <v>800</v>
      </c>
      <c r="L33" t="s">
        <v>201</v>
      </c>
      <c r="M33" t="s">
        <v>214</v>
      </c>
      <c r="N33" t="s">
        <v>247</v>
      </c>
    </row>
    <row r="34" spans="1:14" x14ac:dyDescent="0.25">
      <c r="A34">
        <v>30</v>
      </c>
      <c r="B34" t="s">
        <v>293</v>
      </c>
      <c r="C34" s="2" t="s">
        <v>201</v>
      </c>
      <c r="D34" t="s">
        <v>812</v>
      </c>
      <c r="E34" t="s">
        <v>813</v>
      </c>
      <c r="F34" t="s">
        <v>814</v>
      </c>
      <c r="G34" t="s">
        <v>815</v>
      </c>
      <c r="H34" t="s">
        <v>472</v>
      </c>
      <c r="I34" t="s">
        <v>31</v>
      </c>
      <c r="J34" t="s">
        <v>24</v>
      </c>
      <c r="K34" t="s">
        <v>209</v>
      </c>
      <c r="L34" t="s">
        <v>113</v>
      </c>
      <c r="M34" t="s">
        <v>201</v>
      </c>
      <c r="N34" t="s">
        <v>202</v>
      </c>
    </row>
    <row r="35" spans="1:14" x14ac:dyDescent="0.25">
      <c r="A35">
        <v>31</v>
      </c>
      <c r="B35" t="s">
        <v>294</v>
      </c>
      <c r="C35" s="2" t="s">
        <v>241</v>
      </c>
      <c r="D35" t="s">
        <v>134</v>
      </c>
      <c r="E35" t="s">
        <v>828</v>
      </c>
      <c r="F35" t="s">
        <v>829</v>
      </c>
      <c r="G35" t="s">
        <v>830</v>
      </c>
      <c r="H35" t="s">
        <v>831</v>
      </c>
      <c r="I35" t="s">
        <v>832</v>
      </c>
      <c r="J35" t="s">
        <v>111</v>
      </c>
      <c r="K35" t="s">
        <v>68</v>
      </c>
      <c r="L35" t="s">
        <v>252</v>
      </c>
      <c r="M35" t="s">
        <v>833</v>
      </c>
      <c r="N35" t="s">
        <v>440</v>
      </c>
    </row>
    <row r="36" spans="1:14" x14ac:dyDescent="0.25">
      <c r="A36">
        <v>32</v>
      </c>
      <c r="B36" t="s">
        <v>295</v>
      </c>
      <c r="C36" s="2" t="s">
        <v>165</v>
      </c>
      <c r="D36" t="s">
        <v>402</v>
      </c>
      <c r="E36" t="s">
        <v>843</v>
      </c>
      <c r="F36" t="s">
        <v>844</v>
      </c>
      <c r="G36" t="s">
        <v>239</v>
      </c>
      <c r="H36" t="s">
        <v>845</v>
      </c>
      <c r="I36" t="s">
        <v>62</v>
      </c>
      <c r="J36" t="s">
        <v>122</v>
      </c>
      <c r="K36" t="s">
        <v>846</v>
      </c>
      <c r="L36" t="s">
        <v>847</v>
      </c>
      <c r="M36" t="s">
        <v>402</v>
      </c>
      <c r="N36" t="s">
        <v>162</v>
      </c>
    </row>
    <row r="37" spans="1:14" x14ac:dyDescent="0.25">
      <c r="A37">
        <v>33</v>
      </c>
      <c r="B37" t="s">
        <v>105</v>
      </c>
      <c r="C37" s="2" t="s">
        <v>29</v>
      </c>
      <c r="D37" t="s">
        <v>572</v>
      </c>
      <c r="E37" t="s">
        <v>59</v>
      </c>
      <c r="F37" t="s">
        <v>15</v>
      </c>
      <c r="G37" t="s">
        <v>860</v>
      </c>
      <c r="H37" t="s">
        <v>861</v>
      </c>
      <c r="I37" t="s">
        <v>126</v>
      </c>
      <c r="J37" t="s">
        <v>194</v>
      </c>
      <c r="K37" t="s">
        <v>861</v>
      </c>
      <c r="L37" t="s">
        <v>862</v>
      </c>
      <c r="M37" t="s">
        <v>71</v>
      </c>
      <c r="N37" t="s">
        <v>159</v>
      </c>
    </row>
    <row r="38" spans="1:14" x14ac:dyDescent="0.25">
      <c r="A38">
        <v>34</v>
      </c>
      <c r="B38" t="s">
        <v>93</v>
      </c>
      <c r="C38" s="2" t="s">
        <v>166</v>
      </c>
      <c r="D38" t="s">
        <v>29</v>
      </c>
      <c r="E38" t="s">
        <v>79</v>
      </c>
      <c r="F38" t="s">
        <v>26</v>
      </c>
      <c r="G38" t="s">
        <v>132</v>
      </c>
      <c r="H38" t="s">
        <v>45</v>
      </c>
      <c r="I38" t="s">
        <v>875</v>
      </c>
      <c r="J38" t="s">
        <v>876</v>
      </c>
      <c r="K38" t="s">
        <v>877</v>
      </c>
      <c r="L38" t="s">
        <v>878</v>
      </c>
      <c r="M38" t="s">
        <v>677</v>
      </c>
      <c r="N38" t="s">
        <v>153</v>
      </c>
    </row>
    <row r="39" spans="1:14" x14ac:dyDescent="0.25">
      <c r="A39">
        <v>35</v>
      </c>
      <c r="B39" t="s">
        <v>296</v>
      </c>
      <c r="C39" s="2" t="s">
        <v>266</v>
      </c>
      <c r="D39" t="s">
        <v>737</v>
      </c>
      <c r="E39" t="s">
        <v>545</v>
      </c>
      <c r="F39" t="s">
        <v>50</v>
      </c>
      <c r="G39" t="s">
        <v>545</v>
      </c>
      <c r="H39" t="s">
        <v>889</v>
      </c>
      <c r="I39" t="s">
        <v>890</v>
      </c>
      <c r="J39" t="s">
        <v>891</v>
      </c>
      <c r="K39" t="s">
        <v>892</v>
      </c>
      <c r="L39" t="s">
        <v>407</v>
      </c>
      <c r="M39" t="s">
        <v>421</v>
      </c>
      <c r="N39" t="s">
        <v>893</v>
      </c>
    </row>
    <row r="40" spans="1:14" x14ac:dyDescent="0.25">
      <c r="A40">
        <v>36</v>
      </c>
      <c r="B40" t="s">
        <v>297</v>
      </c>
      <c r="C40" s="2" t="s">
        <v>19</v>
      </c>
      <c r="D40" t="s">
        <v>903</v>
      </c>
      <c r="E40" t="s">
        <v>198</v>
      </c>
      <c r="F40" t="s">
        <v>49</v>
      </c>
      <c r="G40" t="s">
        <v>725</v>
      </c>
      <c r="H40" t="s">
        <v>405</v>
      </c>
      <c r="I40" t="s">
        <v>904</v>
      </c>
      <c r="J40" t="s">
        <v>905</v>
      </c>
      <c r="K40" t="s">
        <v>906</v>
      </c>
      <c r="L40" t="s">
        <v>907</v>
      </c>
      <c r="M40" t="s">
        <v>249</v>
      </c>
      <c r="N40" t="s">
        <v>157</v>
      </c>
    </row>
    <row r="41" spans="1:14" x14ac:dyDescent="0.25">
      <c r="A41">
        <v>37</v>
      </c>
      <c r="B41" t="s">
        <v>298</v>
      </c>
      <c r="C41" s="2" t="s">
        <v>71</v>
      </c>
      <c r="D41" t="s">
        <v>59</v>
      </c>
      <c r="E41" t="s">
        <v>70</v>
      </c>
      <c r="F41" t="s">
        <v>59</v>
      </c>
      <c r="G41" t="s">
        <v>655</v>
      </c>
      <c r="H41" t="s">
        <v>913</v>
      </c>
      <c r="I41" t="s">
        <v>914</v>
      </c>
      <c r="J41" t="s">
        <v>915</v>
      </c>
      <c r="K41" t="s">
        <v>906</v>
      </c>
      <c r="L41" t="s">
        <v>572</v>
      </c>
      <c r="M41" t="s">
        <v>54</v>
      </c>
      <c r="N41" t="s">
        <v>21</v>
      </c>
    </row>
    <row r="42" spans="1:14" x14ac:dyDescent="0.25">
      <c r="A42">
        <v>38</v>
      </c>
      <c r="B42" t="s">
        <v>299</v>
      </c>
      <c r="C42" s="2" t="s">
        <v>18</v>
      </c>
      <c r="D42" t="s">
        <v>68</v>
      </c>
      <c r="E42" t="s">
        <v>921</v>
      </c>
      <c r="F42" t="s">
        <v>21</v>
      </c>
      <c r="G42" t="s">
        <v>238</v>
      </c>
      <c r="H42" t="s">
        <v>922</v>
      </c>
      <c r="I42" t="s">
        <v>923</v>
      </c>
      <c r="J42" t="s">
        <v>924</v>
      </c>
      <c r="K42" t="s">
        <v>921</v>
      </c>
      <c r="L42" t="s">
        <v>246</v>
      </c>
      <c r="M42" t="s">
        <v>112</v>
      </c>
      <c r="N42" t="s">
        <v>88</v>
      </c>
    </row>
    <row r="43" spans="1:14" x14ac:dyDescent="0.25">
      <c r="A43">
        <v>39</v>
      </c>
      <c r="B43" t="s">
        <v>300</v>
      </c>
      <c r="C43" s="2" t="s">
        <v>159</v>
      </c>
      <c r="D43" t="s">
        <v>70</v>
      </c>
      <c r="E43" t="s">
        <v>62</v>
      </c>
      <c r="F43" t="s">
        <v>112</v>
      </c>
      <c r="G43" t="s">
        <v>240</v>
      </c>
      <c r="H43" t="s">
        <v>933</v>
      </c>
      <c r="I43" t="s">
        <v>934</v>
      </c>
      <c r="J43" t="s">
        <v>799</v>
      </c>
      <c r="K43" t="s">
        <v>935</v>
      </c>
      <c r="L43" t="s">
        <v>25</v>
      </c>
      <c r="M43" t="s">
        <v>70</v>
      </c>
      <c r="N43" t="s">
        <v>60</v>
      </c>
    </row>
    <row r="44" spans="1:14" x14ac:dyDescent="0.25">
      <c r="A44">
        <v>40</v>
      </c>
      <c r="B44" t="s">
        <v>301</v>
      </c>
      <c r="C44" s="2" t="s">
        <v>70</v>
      </c>
      <c r="D44" t="s">
        <v>89</v>
      </c>
      <c r="E44" t="s">
        <v>264</v>
      </c>
      <c r="F44" t="s">
        <v>903</v>
      </c>
      <c r="G44" t="s">
        <v>946</v>
      </c>
      <c r="H44" t="s">
        <v>947</v>
      </c>
      <c r="I44" t="s">
        <v>948</v>
      </c>
      <c r="J44" t="s">
        <v>234</v>
      </c>
      <c r="K44" t="s">
        <v>949</v>
      </c>
      <c r="L44" t="s">
        <v>24</v>
      </c>
      <c r="M44" t="s">
        <v>455</v>
      </c>
      <c r="N44" t="s">
        <v>24</v>
      </c>
    </row>
    <row r="45" spans="1:14" x14ac:dyDescent="0.25">
      <c r="A45">
        <v>41</v>
      </c>
      <c r="B45" t="s">
        <v>96</v>
      </c>
      <c r="C45" s="2" t="s">
        <v>159</v>
      </c>
      <c r="D45" t="s">
        <v>122</v>
      </c>
      <c r="E45" t="s">
        <v>79</v>
      </c>
      <c r="F45" t="s">
        <v>52</v>
      </c>
      <c r="G45" t="s">
        <v>266</v>
      </c>
      <c r="H45" t="s">
        <v>257</v>
      </c>
      <c r="I45" t="s">
        <v>197</v>
      </c>
      <c r="J45" t="s">
        <v>172</v>
      </c>
      <c r="K45" t="s">
        <v>959</v>
      </c>
      <c r="L45" t="s">
        <v>111</v>
      </c>
      <c r="M45" t="s">
        <v>153</v>
      </c>
      <c r="N45" t="s">
        <v>61</v>
      </c>
    </row>
    <row r="46" spans="1:14" x14ac:dyDescent="0.25">
      <c r="A46">
        <v>42</v>
      </c>
      <c r="B46" t="s">
        <v>302</v>
      </c>
      <c r="C46" s="2" t="s">
        <v>70</v>
      </c>
      <c r="D46" t="s">
        <v>54</v>
      </c>
      <c r="E46" t="s">
        <v>753</v>
      </c>
      <c r="F46" t="s">
        <v>249</v>
      </c>
      <c r="G46" t="s">
        <v>970</v>
      </c>
      <c r="H46" t="s">
        <v>971</v>
      </c>
      <c r="I46" t="s">
        <v>922</v>
      </c>
      <c r="J46" t="s">
        <v>933</v>
      </c>
      <c r="K46" t="s">
        <v>108</v>
      </c>
      <c r="L46" t="s">
        <v>24</v>
      </c>
      <c r="M46" t="s">
        <v>122</v>
      </c>
      <c r="N46" t="s">
        <v>55</v>
      </c>
    </row>
    <row r="47" spans="1:14" x14ac:dyDescent="0.25">
      <c r="A47">
        <v>43</v>
      </c>
      <c r="B47" t="s">
        <v>303</v>
      </c>
      <c r="C47" s="2" t="s">
        <v>111</v>
      </c>
      <c r="D47" t="s">
        <v>769</v>
      </c>
      <c r="E47" t="s">
        <v>166</v>
      </c>
      <c r="F47" t="s">
        <v>903</v>
      </c>
      <c r="G47" t="s">
        <v>544</v>
      </c>
      <c r="H47" t="s">
        <v>982</v>
      </c>
      <c r="I47" t="s">
        <v>531</v>
      </c>
      <c r="J47" t="s">
        <v>983</v>
      </c>
      <c r="K47" t="s">
        <v>984</v>
      </c>
      <c r="L47" t="s">
        <v>985</v>
      </c>
      <c r="M47" t="s">
        <v>71</v>
      </c>
      <c r="N47" t="s">
        <v>194</v>
      </c>
    </row>
    <row r="48" spans="1:14" x14ac:dyDescent="0.25">
      <c r="A48">
        <v>44</v>
      </c>
      <c r="B48" t="s">
        <v>304</v>
      </c>
      <c r="C48" s="2" t="s">
        <v>174</v>
      </c>
      <c r="D48" t="s">
        <v>455</v>
      </c>
      <c r="E48" t="s">
        <v>79</v>
      </c>
      <c r="F48" t="s">
        <v>112</v>
      </c>
      <c r="G48" t="s">
        <v>87</v>
      </c>
      <c r="H48" t="s">
        <v>913</v>
      </c>
      <c r="I48" t="s">
        <v>993</v>
      </c>
      <c r="J48" t="s">
        <v>982</v>
      </c>
      <c r="K48" t="s">
        <v>949</v>
      </c>
      <c r="L48" t="s">
        <v>23</v>
      </c>
      <c r="M48" t="s">
        <v>36</v>
      </c>
      <c r="N48" t="s">
        <v>24</v>
      </c>
    </row>
    <row r="49" spans="1:14" x14ac:dyDescent="0.25">
      <c r="A49">
        <v>45</v>
      </c>
      <c r="B49" t="s">
        <v>305</v>
      </c>
      <c r="C49" s="2" t="s">
        <v>61</v>
      </c>
      <c r="D49" t="s">
        <v>627</v>
      </c>
      <c r="E49" t="s">
        <v>15</v>
      </c>
      <c r="F49" t="s">
        <v>32</v>
      </c>
      <c r="G49" t="s">
        <v>1005</v>
      </c>
      <c r="H49" t="s">
        <v>1006</v>
      </c>
      <c r="I49" t="s">
        <v>254</v>
      </c>
      <c r="J49" t="s">
        <v>253</v>
      </c>
      <c r="K49" t="s">
        <v>1007</v>
      </c>
      <c r="L49" t="s">
        <v>210</v>
      </c>
      <c r="M49" t="s">
        <v>22</v>
      </c>
      <c r="N49" t="s">
        <v>194</v>
      </c>
    </row>
    <row r="50" spans="1:14" x14ac:dyDescent="0.25">
      <c r="A50">
        <v>46</v>
      </c>
      <c r="B50" t="s">
        <v>306</v>
      </c>
      <c r="C50" s="2" t="s">
        <v>111</v>
      </c>
      <c r="D50" t="s">
        <v>83</v>
      </c>
      <c r="E50" t="s">
        <v>28</v>
      </c>
      <c r="F50" t="s">
        <v>63</v>
      </c>
      <c r="G50" t="s">
        <v>814</v>
      </c>
      <c r="H50" t="s">
        <v>248</v>
      </c>
      <c r="I50" t="s">
        <v>405</v>
      </c>
      <c r="J50" t="s">
        <v>532</v>
      </c>
      <c r="K50" t="s">
        <v>175</v>
      </c>
      <c r="L50" t="s">
        <v>594</v>
      </c>
      <c r="M50" t="s">
        <v>28</v>
      </c>
      <c r="N50" t="s">
        <v>24</v>
      </c>
    </row>
    <row r="51" spans="1:14" x14ac:dyDescent="0.25">
      <c r="A51">
        <v>47</v>
      </c>
      <c r="B51" t="s">
        <v>307</v>
      </c>
      <c r="C51" s="2" t="s">
        <v>16</v>
      </c>
      <c r="D51" t="s">
        <v>455</v>
      </c>
      <c r="E51" t="s">
        <v>42</v>
      </c>
      <c r="F51" t="s">
        <v>184</v>
      </c>
      <c r="G51" t="s">
        <v>1027</v>
      </c>
      <c r="H51" t="s">
        <v>458</v>
      </c>
      <c r="I51" t="s">
        <v>475</v>
      </c>
      <c r="J51" t="s">
        <v>1028</v>
      </c>
      <c r="K51" t="s">
        <v>137</v>
      </c>
      <c r="L51" t="s">
        <v>21</v>
      </c>
      <c r="M51" t="s">
        <v>1029</v>
      </c>
      <c r="N51" t="s">
        <v>21</v>
      </c>
    </row>
    <row r="52" spans="1:14" x14ac:dyDescent="0.25">
      <c r="A52">
        <v>48</v>
      </c>
      <c r="B52" t="s">
        <v>308</v>
      </c>
      <c r="C52" s="2" t="s">
        <v>61</v>
      </c>
      <c r="D52" t="s">
        <v>69</v>
      </c>
      <c r="E52" t="s">
        <v>153</v>
      </c>
      <c r="F52" t="s">
        <v>347</v>
      </c>
      <c r="G52" t="s">
        <v>402</v>
      </c>
      <c r="H52" t="s">
        <v>1040</v>
      </c>
      <c r="I52" t="s">
        <v>532</v>
      </c>
      <c r="J52" t="s">
        <v>1041</v>
      </c>
      <c r="K52" t="s">
        <v>424</v>
      </c>
      <c r="L52" t="s">
        <v>611</v>
      </c>
      <c r="M52" t="s">
        <v>22</v>
      </c>
      <c r="N52" t="s">
        <v>24</v>
      </c>
    </row>
    <row r="53" spans="1:14" x14ac:dyDescent="0.25">
      <c r="A53">
        <v>49</v>
      </c>
      <c r="B53" t="s">
        <v>309</v>
      </c>
      <c r="C53" s="2" t="s">
        <v>111</v>
      </c>
      <c r="D53" t="s">
        <v>86</v>
      </c>
      <c r="E53" t="s">
        <v>174</v>
      </c>
      <c r="F53" t="s">
        <v>79</v>
      </c>
      <c r="G53" t="s">
        <v>1052</v>
      </c>
      <c r="H53" t="s">
        <v>85</v>
      </c>
      <c r="I53" t="s">
        <v>37</v>
      </c>
      <c r="J53" t="s">
        <v>1053</v>
      </c>
      <c r="K53" t="s">
        <v>57</v>
      </c>
      <c r="L53" t="s">
        <v>577</v>
      </c>
      <c r="M53" t="s">
        <v>60</v>
      </c>
      <c r="N53" t="s">
        <v>24</v>
      </c>
    </row>
    <row r="54" spans="1:14" x14ac:dyDescent="0.25">
      <c r="A54">
        <v>50</v>
      </c>
      <c r="B54" t="s">
        <v>310</v>
      </c>
      <c r="C54" s="2" t="s">
        <v>28</v>
      </c>
      <c r="D54" t="s">
        <v>174</v>
      </c>
      <c r="E54" t="s">
        <v>62</v>
      </c>
      <c r="F54" t="s">
        <v>84</v>
      </c>
      <c r="G54" t="s">
        <v>1064</v>
      </c>
      <c r="H54" t="s">
        <v>1065</v>
      </c>
      <c r="I54" t="s">
        <v>1066</v>
      </c>
      <c r="J54" t="s">
        <v>1067</v>
      </c>
      <c r="K54" t="s">
        <v>137</v>
      </c>
      <c r="L54" t="s">
        <v>49</v>
      </c>
      <c r="M54" t="s">
        <v>166</v>
      </c>
      <c r="N54" t="s">
        <v>49</v>
      </c>
    </row>
    <row r="55" spans="1:14" x14ac:dyDescent="0.25">
      <c r="A55">
        <v>51</v>
      </c>
      <c r="B55" t="s">
        <v>311</v>
      </c>
      <c r="C55" s="2" t="s">
        <v>63</v>
      </c>
      <c r="D55" t="s">
        <v>49</v>
      </c>
      <c r="E55" t="s">
        <v>47</v>
      </c>
      <c r="F55" t="s">
        <v>79</v>
      </c>
      <c r="G55" t="s">
        <v>1077</v>
      </c>
      <c r="H55" t="s">
        <v>474</v>
      </c>
      <c r="I55" t="s">
        <v>1078</v>
      </c>
      <c r="J55" t="s">
        <v>905</v>
      </c>
      <c r="K55" t="s">
        <v>88</v>
      </c>
      <c r="L55" t="s">
        <v>119</v>
      </c>
      <c r="M55" t="s">
        <v>52</v>
      </c>
      <c r="N55" t="s">
        <v>27</v>
      </c>
    </row>
    <row r="56" spans="1:14" x14ac:dyDescent="0.25">
      <c r="A56">
        <v>52</v>
      </c>
      <c r="B56" t="s">
        <v>312</v>
      </c>
      <c r="C56" s="2" t="s">
        <v>16</v>
      </c>
      <c r="D56" t="s">
        <v>455</v>
      </c>
      <c r="E56" t="s">
        <v>455</v>
      </c>
      <c r="F56" t="s">
        <v>16</v>
      </c>
      <c r="G56" t="s">
        <v>739</v>
      </c>
      <c r="H56" t="s">
        <v>971</v>
      </c>
      <c r="I56" t="s">
        <v>1087</v>
      </c>
      <c r="J56" t="s">
        <v>915</v>
      </c>
      <c r="K56" t="s">
        <v>117</v>
      </c>
      <c r="L56" t="s">
        <v>182</v>
      </c>
      <c r="M56" t="s">
        <v>77</v>
      </c>
      <c r="N56" t="s">
        <v>18</v>
      </c>
    </row>
    <row r="57" spans="1:14" x14ac:dyDescent="0.25">
      <c r="A57">
        <v>53</v>
      </c>
      <c r="B57" t="s">
        <v>102</v>
      </c>
      <c r="C57" s="2" t="s">
        <v>1096</v>
      </c>
      <c r="D57" t="s">
        <v>74</v>
      </c>
      <c r="E57" t="s">
        <v>1029</v>
      </c>
      <c r="F57" t="s">
        <v>1029</v>
      </c>
      <c r="G57" t="s">
        <v>184</v>
      </c>
      <c r="H57" t="s">
        <v>1097</v>
      </c>
      <c r="I57" t="s">
        <v>533</v>
      </c>
      <c r="J57" t="s">
        <v>533</v>
      </c>
      <c r="K57" t="s">
        <v>17</v>
      </c>
      <c r="L57" t="s">
        <v>55</v>
      </c>
      <c r="M57" t="s">
        <v>77</v>
      </c>
      <c r="N57" t="s">
        <v>18</v>
      </c>
    </row>
    <row r="58" spans="1:14" x14ac:dyDescent="0.25">
      <c r="A58">
        <v>54</v>
      </c>
      <c r="B58" t="s">
        <v>313</v>
      </c>
      <c r="C58" s="2" t="s">
        <v>153</v>
      </c>
      <c r="D58" t="s">
        <v>82</v>
      </c>
      <c r="E58" t="s">
        <v>70</v>
      </c>
      <c r="F58" t="s">
        <v>16</v>
      </c>
      <c r="G58" t="s">
        <v>39</v>
      </c>
      <c r="H58" t="s">
        <v>457</v>
      </c>
      <c r="I58" t="s">
        <v>1107</v>
      </c>
      <c r="J58" t="s">
        <v>1053</v>
      </c>
      <c r="K58" t="s">
        <v>1108</v>
      </c>
      <c r="L58" t="s">
        <v>1109</v>
      </c>
      <c r="M58" t="s">
        <v>60</v>
      </c>
      <c r="N58" t="s">
        <v>143</v>
      </c>
    </row>
    <row r="59" spans="1:14" x14ac:dyDescent="0.25">
      <c r="A59">
        <v>55</v>
      </c>
      <c r="B59" t="s">
        <v>104</v>
      </c>
      <c r="C59" s="2" t="s">
        <v>54</v>
      </c>
      <c r="D59" t="s">
        <v>16</v>
      </c>
      <c r="E59" t="s">
        <v>1029</v>
      </c>
      <c r="F59" t="s">
        <v>44</v>
      </c>
      <c r="G59" t="s">
        <v>1121</v>
      </c>
      <c r="H59" t="s">
        <v>203</v>
      </c>
      <c r="I59" t="s">
        <v>1122</v>
      </c>
      <c r="J59" t="s">
        <v>1123</v>
      </c>
      <c r="K59" t="s">
        <v>245</v>
      </c>
      <c r="L59" t="s">
        <v>260</v>
      </c>
      <c r="M59" t="s">
        <v>27</v>
      </c>
      <c r="N59" t="s">
        <v>20</v>
      </c>
    </row>
    <row r="60" spans="1:14" x14ac:dyDescent="0.25">
      <c r="A60">
        <v>56</v>
      </c>
      <c r="B60" t="s">
        <v>314</v>
      </c>
      <c r="C60" s="2" t="s">
        <v>166</v>
      </c>
      <c r="D60" t="s">
        <v>89</v>
      </c>
      <c r="E60" t="s">
        <v>183</v>
      </c>
      <c r="F60" t="s">
        <v>1131</v>
      </c>
      <c r="G60" t="s">
        <v>533</v>
      </c>
      <c r="H60" t="s">
        <v>1132</v>
      </c>
      <c r="I60" t="s">
        <v>1133</v>
      </c>
      <c r="J60" t="s">
        <v>891</v>
      </c>
      <c r="K60" t="s">
        <v>133</v>
      </c>
      <c r="L60" t="s">
        <v>182</v>
      </c>
      <c r="M60" t="s">
        <v>654</v>
      </c>
      <c r="N60" t="s">
        <v>124</v>
      </c>
    </row>
    <row r="61" spans="1:14" x14ac:dyDescent="0.25">
      <c r="A61">
        <v>57</v>
      </c>
      <c r="B61" t="s">
        <v>315</v>
      </c>
      <c r="C61" s="2" t="s">
        <v>31</v>
      </c>
      <c r="D61" t="s">
        <v>34</v>
      </c>
      <c r="E61" t="s">
        <v>347</v>
      </c>
      <c r="F61" t="s">
        <v>62</v>
      </c>
      <c r="G61" t="s">
        <v>234</v>
      </c>
      <c r="H61" t="s">
        <v>1143</v>
      </c>
      <c r="I61" t="s">
        <v>1144</v>
      </c>
      <c r="J61" t="s">
        <v>891</v>
      </c>
      <c r="K61" t="s">
        <v>786</v>
      </c>
      <c r="L61" t="s">
        <v>17</v>
      </c>
      <c r="M61" t="s">
        <v>1145</v>
      </c>
      <c r="N61" t="s">
        <v>26</v>
      </c>
    </row>
    <row r="62" spans="1:14" x14ac:dyDescent="0.25">
      <c r="A62">
        <v>58</v>
      </c>
      <c r="B62" t="s">
        <v>316</v>
      </c>
      <c r="C62" s="2" t="s">
        <v>193</v>
      </c>
      <c r="D62" t="s">
        <v>149</v>
      </c>
      <c r="E62" t="s">
        <v>31</v>
      </c>
      <c r="F62" t="s">
        <v>209</v>
      </c>
      <c r="G62" t="s">
        <v>626</v>
      </c>
      <c r="H62" t="s">
        <v>1153</v>
      </c>
      <c r="I62" t="s">
        <v>1154</v>
      </c>
      <c r="J62" t="s">
        <v>1155</v>
      </c>
      <c r="K62" t="s">
        <v>1155</v>
      </c>
      <c r="L62" t="s">
        <v>1156</v>
      </c>
      <c r="M62" t="s">
        <v>1157</v>
      </c>
      <c r="N62" t="s">
        <v>1158</v>
      </c>
    </row>
    <row r="63" spans="1:14" x14ac:dyDescent="0.25">
      <c r="A63">
        <v>59</v>
      </c>
      <c r="B63" t="s">
        <v>317</v>
      </c>
      <c r="C63" s="2" t="s">
        <v>153</v>
      </c>
      <c r="D63" t="s">
        <v>33</v>
      </c>
      <c r="E63" t="s">
        <v>26</v>
      </c>
      <c r="F63" t="s">
        <v>17</v>
      </c>
      <c r="G63" t="s">
        <v>1167</v>
      </c>
      <c r="H63" t="s">
        <v>862</v>
      </c>
      <c r="I63" t="s">
        <v>1109</v>
      </c>
      <c r="J63" t="s">
        <v>1168</v>
      </c>
      <c r="K63" t="s">
        <v>595</v>
      </c>
      <c r="L63" t="s">
        <v>623</v>
      </c>
      <c r="M63" t="s">
        <v>61</v>
      </c>
      <c r="N63" t="s">
        <v>677</v>
      </c>
    </row>
    <row r="64" spans="1:14" x14ac:dyDescent="0.25">
      <c r="A64">
        <v>60</v>
      </c>
      <c r="B64" t="s">
        <v>318</v>
      </c>
      <c r="C64" s="2" t="s">
        <v>1178</v>
      </c>
      <c r="D64" t="s">
        <v>58</v>
      </c>
      <c r="E64" t="s">
        <v>174</v>
      </c>
      <c r="F64" t="s">
        <v>472</v>
      </c>
      <c r="G64" t="s">
        <v>215</v>
      </c>
      <c r="H64" t="s">
        <v>133</v>
      </c>
      <c r="I64" t="s">
        <v>45</v>
      </c>
      <c r="J64" t="s">
        <v>1179</v>
      </c>
      <c r="K64" t="s">
        <v>1180</v>
      </c>
      <c r="L64" t="s">
        <v>592</v>
      </c>
      <c r="M64" t="s">
        <v>677</v>
      </c>
      <c r="N64" t="s">
        <v>1155</v>
      </c>
    </row>
    <row r="65" spans="1:14" x14ac:dyDescent="0.25">
      <c r="A65">
        <v>61</v>
      </c>
      <c r="B65" t="s">
        <v>319</v>
      </c>
      <c r="C65" s="2" t="s">
        <v>171</v>
      </c>
      <c r="D65" t="s">
        <v>201</v>
      </c>
      <c r="E65" t="s">
        <v>233</v>
      </c>
      <c r="F65" t="s">
        <v>1189</v>
      </c>
      <c r="G65" t="s">
        <v>1190</v>
      </c>
      <c r="H65" t="s">
        <v>238</v>
      </c>
      <c r="I65" t="s">
        <v>1191</v>
      </c>
      <c r="J65" t="s">
        <v>1192</v>
      </c>
      <c r="K65" t="s">
        <v>1007</v>
      </c>
      <c r="L65" t="s">
        <v>1193</v>
      </c>
      <c r="M65" t="s">
        <v>28</v>
      </c>
      <c r="N65" t="s">
        <v>1194</v>
      </c>
    </row>
    <row r="66" spans="1:14" x14ac:dyDescent="0.25">
      <c r="A66">
        <v>62</v>
      </c>
      <c r="B66" t="s">
        <v>320</v>
      </c>
      <c r="C66" s="2" t="s">
        <v>72</v>
      </c>
      <c r="D66" t="s">
        <v>36</v>
      </c>
      <c r="E66" t="s">
        <v>157</v>
      </c>
      <c r="F66" t="s">
        <v>1203</v>
      </c>
      <c r="G66" t="s">
        <v>550</v>
      </c>
      <c r="H66" t="s">
        <v>422</v>
      </c>
      <c r="I66" t="s">
        <v>1204</v>
      </c>
      <c r="J66" t="s">
        <v>425</v>
      </c>
      <c r="K66" t="s">
        <v>1205</v>
      </c>
      <c r="L66" t="s">
        <v>860</v>
      </c>
      <c r="M66" t="s">
        <v>365</v>
      </c>
      <c r="N66" t="s">
        <v>424</v>
      </c>
    </row>
    <row r="67" spans="1:14" x14ac:dyDescent="0.25">
      <c r="A67">
        <v>63</v>
      </c>
      <c r="B67" t="s">
        <v>321</v>
      </c>
      <c r="C67" s="2" t="s">
        <v>152</v>
      </c>
      <c r="D67" t="s">
        <v>83</v>
      </c>
      <c r="E67" t="s">
        <v>159</v>
      </c>
      <c r="F67" t="s">
        <v>17</v>
      </c>
      <c r="G67" t="s">
        <v>77</v>
      </c>
      <c r="H67" t="s">
        <v>50</v>
      </c>
      <c r="I67" t="s">
        <v>786</v>
      </c>
      <c r="J67" t="s">
        <v>1213</v>
      </c>
      <c r="K67" t="s">
        <v>1214</v>
      </c>
      <c r="L67" t="s">
        <v>658</v>
      </c>
      <c r="M67" t="s">
        <v>1155</v>
      </c>
      <c r="N67" t="s">
        <v>120</v>
      </c>
    </row>
    <row r="68" spans="1:14" x14ac:dyDescent="0.25">
      <c r="A68">
        <v>64</v>
      </c>
      <c r="B68" t="s">
        <v>322</v>
      </c>
      <c r="C68" s="2" t="s">
        <v>174</v>
      </c>
      <c r="D68" t="s">
        <v>31</v>
      </c>
      <c r="E68" t="s">
        <v>43</v>
      </c>
      <c r="F68" t="s">
        <v>65</v>
      </c>
      <c r="G68" t="s">
        <v>245</v>
      </c>
      <c r="H68" t="s">
        <v>190</v>
      </c>
      <c r="I68" t="s">
        <v>20</v>
      </c>
      <c r="J68" t="s">
        <v>29</v>
      </c>
      <c r="K68" t="s">
        <v>578</v>
      </c>
      <c r="L68" t="s">
        <v>49</v>
      </c>
      <c r="M68" t="s">
        <v>55</v>
      </c>
      <c r="N68" t="s">
        <v>1155</v>
      </c>
    </row>
    <row r="69" spans="1:14" x14ac:dyDescent="0.25">
      <c r="A69">
        <v>65</v>
      </c>
      <c r="B69" t="s">
        <v>323</v>
      </c>
      <c r="C69" s="2" t="s">
        <v>53</v>
      </c>
      <c r="D69" t="s">
        <v>18</v>
      </c>
      <c r="E69" t="s">
        <v>33</v>
      </c>
      <c r="F69" t="s">
        <v>217</v>
      </c>
      <c r="G69" t="s">
        <v>156</v>
      </c>
      <c r="H69" t="s">
        <v>78</v>
      </c>
      <c r="I69" t="s">
        <v>124</v>
      </c>
      <c r="J69" t="s">
        <v>29</v>
      </c>
      <c r="K69" t="s">
        <v>534</v>
      </c>
      <c r="L69" t="s">
        <v>32</v>
      </c>
      <c r="M69" t="s">
        <v>31</v>
      </c>
      <c r="N69" t="s">
        <v>153</v>
      </c>
    </row>
    <row r="70" spans="1:14" x14ac:dyDescent="0.25">
      <c r="A70">
        <v>66</v>
      </c>
      <c r="B70" t="s">
        <v>324</v>
      </c>
      <c r="C70" s="2" t="s">
        <v>70</v>
      </c>
      <c r="D70" t="s">
        <v>21</v>
      </c>
      <c r="E70" t="s">
        <v>17</v>
      </c>
      <c r="F70" t="s">
        <v>112</v>
      </c>
      <c r="G70" t="s">
        <v>456</v>
      </c>
      <c r="H70" t="s">
        <v>655</v>
      </c>
      <c r="I70" t="s">
        <v>117</v>
      </c>
      <c r="J70" t="s">
        <v>49</v>
      </c>
      <c r="K70" t="s">
        <v>423</v>
      </c>
      <c r="L70" t="s">
        <v>59</v>
      </c>
      <c r="M70" t="s">
        <v>572</v>
      </c>
      <c r="N70" t="s">
        <v>82</v>
      </c>
    </row>
    <row r="71" spans="1:14" x14ac:dyDescent="0.25">
      <c r="A71">
        <v>67</v>
      </c>
      <c r="B71" t="s">
        <v>325</v>
      </c>
      <c r="C71" s="2" t="s">
        <v>38</v>
      </c>
      <c r="D71" t="s">
        <v>39</v>
      </c>
      <c r="E71" t="s">
        <v>673</v>
      </c>
      <c r="F71" t="s">
        <v>934</v>
      </c>
      <c r="G71" t="s">
        <v>87</v>
      </c>
      <c r="H71" t="s">
        <v>256</v>
      </c>
      <c r="I71" t="s">
        <v>89</v>
      </c>
      <c r="J71" t="s">
        <v>71</v>
      </c>
      <c r="K71" t="s">
        <v>260</v>
      </c>
      <c r="L71" t="s">
        <v>753</v>
      </c>
      <c r="M71" t="s">
        <v>205</v>
      </c>
      <c r="N71" t="s">
        <v>1096</v>
      </c>
    </row>
    <row r="72" spans="1:14" x14ac:dyDescent="0.25">
      <c r="A72">
        <v>68</v>
      </c>
      <c r="B72" t="s">
        <v>326</v>
      </c>
      <c r="C72" s="2" t="s">
        <v>48</v>
      </c>
      <c r="D72" t="s">
        <v>214</v>
      </c>
      <c r="E72" t="s">
        <v>844</v>
      </c>
      <c r="F72" t="s">
        <v>238</v>
      </c>
      <c r="G72" t="s">
        <v>233</v>
      </c>
      <c r="H72" t="s">
        <v>156</v>
      </c>
      <c r="I72" t="s">
        <v>89</v>
      </c>
      <c r="J72" t="s">
        <v>769</v>
      </c>
      <c r="K72" t="s">
        <v>68</v>
      </c>
      <c r="L72" t="s">
        <v>847</v>
      </c>
      <c r="M72" t="s">
        <v>402</v>
      </c>
      <c r="N72" t="s">
        <v>47</v>
      </c>
    </row>
    <row r="73" spans="1:14" x14ac:dyDescent="0.25">
      <c r="A73">
        <v>69</v>
      </c>
      <c r="B73" t="s">
        <v>327</v>
      </c>
      <c r="C73" s="2" t="s">
        <v>55</v>
      </c>
      <c r="D73" t="s">
        <v>62</v>
      </c>
      <c r="E73" t="s">
        <v>33</v>
      </c>
      <c r="F73" t="s">
        <v>19</v>
      </c>
      <c r="G73" t="s">
        <v>402</v>
      </c>
      <c r="H73" t="s">
        <v>1270</v>
      </c>
      <c r="I73" t="s">
        <v>19</v>
      </c>
      <c r="J73" t="s">
        <v>57</v>
      </c>
      <c r="K73" t="s">
        <v>255</v>
      </c>
      <c r="L73" t="s">
        <v>159</v>
      </c>
      <c r="M73" t="s">
        <v>60</v>
      </c>
      <c r="N73" t="s">
        <v>23</v>
      </c>
    </row>
    <row r="74" spans="1:14" x14ac:dyDescent="0.25">
      <c r="A74">
        <v>70</v>
      </c>
      <c r="B74" t="s">
        <v>328</v>
      </c>
      <c r="C74" s="2" t="s">
        <v>70</v>
      </c>
      <c r="D74" t="s">
        <v>38</v>
      </c>
      <c r="E74" t="s">
        <v>753</v>
      </c>
      <c r="F74" t="s">
        <v>472</v>
      </c>
      <c r="G74" t="s">
        <v>348</v>
      </c>
      <c r="H74" t="s">
        <v>1041</v>
      </c>
      <c r="I74" t="s">
        <v>163</v>
      </c>
      <c r="J74" t="s">
        <v>19</v>
      </c>
      <c r="K74" t="s">
        <v>1194</v>
      </c>
      <c r="L74" t="s">
        <v>71</v>
      </c>
      <c r="M74" t="s">
        <v>70</v>
      </c>
      <c r="N74" t="s">
        <v>174</v>
      </c>
    </row>
    <row r="75" spans="1:14" x14ac:dyDescent="0.25">
      <c r="A75">
        <v>71</v>
      </c>
      <c r="B75" t="s">
        <v>98</v>
      </c>
      <c r="C75" s="2" t="s">
        <v>159</v>
      </c>
      <c r="D75" t="s">
        <v>16</v>
      </c>
      <c r="E75" t="s">
        <v>77</v>
      </c>
      <c r="F75" t="s">
        <v>456</v>
      </c>
      <c r="G75" t="s">
        <v>1294</v>
      </c>
      <c r="H75" t="s">
        <v>1295</v>
      </c>
      <c r="I75" t="s">
        <v>41</v>
      </c>
      <c r="J75" t="s">
        <v>1270</v>
      </c>
      <c r="K75" t="s">
        <v>163</v>
      </c>
      <c r="L75" t="s">
        <v>174</v>
      </c>
      <c r="M75" t="s">
        <v>159</v>
      </c>
      <c r="N75" t="s">
        <v>55</v>
      </c>
    </row>
    <row r="76" spans="1:14" x14ac:dyDescent="0.25">
      <c r="A76">
        <v>72</v>
      </c>
      <c r="B76" t="s">
        <v>100</v>
      </c>
      <c r="C76" s="2" t="s">
        <v>1158</v>
      </c>
      <c r="D76" t="s">
        <v>159</v>
      </c>
      <c r="E76" t="s">
        <v>455</v>
      </c>
      <c r="F76" t="s">
        <v>19</v>
      </c>
      <c r="G76" t="s">
        <v>782</v>
      </c>
      <c r="H76" t="s">
        <v>1306</v>
      </c>
      <c r="I76" t="s">
        <v>1077</v>
      </c>
      <c r="J76" t="s">
        <v>740</v>
      </c>
      <c r="K76" t="s">
        <v>1307</v>
      </c>
      <c r="L76" t="s">
        <v>111</v>
      </c>
      <c r="M76" t="s">
        <v>1157</v>
      </c>
      <c r="N76" t="s">
        <v>1155</v>
      </c>
    </row>
    <row r="77" spans="1:14" x14ac:dyDescent="0.25">
      <c r="A77">
        <v>73</v>
      </c>
      <c r="B77" t="s">
        <v>329</v>
      </c>
      <c r="C77" s="2" t="s">
        <v>122</v>
      </c>
      <c r="D77" t="s">
        <v>132</v>
      </c>
      <c r="E77" t="s">
        <v>201</v>
      </c>
      <c r="F77" t="s">
        <v>544</v>
      </c>
      <c r="G77" t="s">
        <v>37</v>
      </c>
      <c r="H77" t="s">
        <v>1316</v>
      </c>
      <c r="I77" t="s">
        <v>934</v>
      </c>
      <c r="J77" t="s">
        <v>1317</v>
      </c>
      <c r="K77" t="s">
        <v>33</v>
      </c>
      <c r="L77" t="s">
        <v>28</v>
      </c>
      <c r="M77" t="s">
        <v>71</v>
      </c>
      <c r="N77" t="s">
        <v>32</v>
      </c>
    </row>
    <row r="78" spans="1:14" x14ac:dyDescent="0.25">
      <c r="A78">
        <v>74</v>
      </c>
      <c r="B78" t="s">
        <v>330</v>
      </c>
      <c r="C78" s="2" t="s">
        <v>88</v>
      </c>
      <c r="D78" t="s">
        <v>80</v>
      </c>
      <c r="E78" t="s">
        <v>1326</v>
      </c>
      <c r="F78" t="s">
        <v>33</v>
      </c>
      <c r="G78" t="s">
        <v>1327</v>
      </c>
      <c r="H78" t="s">
        <v>1328</v>
      </c>
      <c r="I78" t="s">
        <v>1329</v>
      </c>
      <c r="J78" t="s">
        <v>1330</v>
      </c>
      <c r="K78" t="s">
        <v>51</v>
      </c>
      <c r="L78" t="s">
        <v>1331</v>
      </c>
      <c r="M78" t="s">
        <v>67</v>
      </c>
      <c r="N78" t="s">
        <v>1332</v>
      </c>
    </row>
    <row r="79" spans="1:14" x14ac:dyDescent="0.25">
      <c r="A79">
        <v>75</v>
      </c>
      <c r="B79" t="s">
        <v>331</v>
      </c>
      <c r="C79" s="2" t="s">
        <v>245</v>
      </c>
      <c r="D79" t="s">
        <v>1340</v>
      </c>
      <c r="E79" t="s">
        <v>1341</v>
      </c>
      <c r="F79" t="s">
        <v>78</v>
      </c>
      <c r="G79" t="s">
        <v>1316</v>
      </c>
      <c r="H79" t="s">
        <v>1342</v>
      </c>
      <c r="I79" t="s">
        <v>1343</v>
      </c>
      <c r="J79" t="s">
        <v>236</v>
      </c>
      <c r="K79" t="s">
        <v>134</v>
      </c>
      <c r="L79" t="s">
        <v>1344</v>
      </c>
      <c r="M79" t="s">
        <v>88</v>
      </c>
      <c r="N79" t="s">
        <v>180</v>
      </c>
    </row>
    <row r="80" spans="1:14" x14ac:dyDescent="0.25">
      <c r="A80">
        <v>76</v>
      </c>
      <c r="B80" t="s">
        <v>97</v>
      </c>
      <c r="C80" s="2" t="s">
        <v>74</v>
      </c>
      <c r="D80" t="s">
        <v>54</v>
      </c>
      <c r="E80" t="s">
        <v>77</v>
      </c>
      <c r="F80" t="s">
        <v>213</v>
      </c>
      <c r="G80" t="s">
        <v>156</v>
      </c>
      <c r="H80" t="s">
        <v>517</v>
      </c>
      <c r="I80" t="s">
        <v>1355</v>
      </c>
      <c r="J80" t="s">
        <v>1356</v>
      </c>
      <c r="K80" t="s">
        <v>1205</v>
      </c>
      <c r="L80" t="s">
        <v>1357</v>
      </c>
      <c r="M80" t="s">
        <v>213</v>
      </c>
      <c r="N80" t="s">
        <v>33</v>
      </c>
    </row>
    <row r="81" spans="1:14" x14ac:dyDescent="0.25">
      <c r="A81">
        <v>77</v>
      </c>
      <c r="B81" t="s">
        <v>332</v>
      </c>
      <c r="C81" s="2" t="s">
        <v>1157</v>
      </c>
      <c r="D81" t="s">
        <v>58</v>
      </c>
      <c r="E81" t="s">
        <v>122</v>
      </c>
      <c r="F81" t="s">
        <v>113</v>
      </c>
      <c r="G81" t="s">
        <v>249</v>
      </c>
      <c r="H81" t="s">
        <v>546</v>
      </c>
      <c r="I81" t="s">
        <v>1366</v>
      </c>
      <c r="J81" t="s">
        <v>1064</v>
      </c>
      <c r="K81" t="s">
        <v>705</v>
      </c>
      <c r="L81" t="s">
        <v>612</v>
      </c>
      <c r="M81" t="s">
        <v>119</v>
      </c>
      <c r="N81" t="s">
        <v>1153</v>
      </c>
    </row>
    <row r="82" spans="1:14" x14ac:dyDescent="0.25">
      <c r="A82">
        <v>78</v>
      </c>
      <c r="B82" t="s">
        <v>333</v>
      </c>
      <c r="C82" s="2" t="s">
        <v>23</v>
      </c>
      <c r="D82" t="s">
        <v>31</v>
      </c>
      <c r="E82" t="s">
        <v>122</v>
      </c>
      <c r="F82" t="s">
        <v>27</v>
      </c>
      <c r="G82" t="s">
        <v>42</v>
      </c>
      <c r="H82" t="s">
        <v>238</v>
      </c>
      <c r="I82" t="s">
        <v>216</v>
      </c>
      <c r="J82" t="s">
        <v>246</v>
      </c>
      <c r="K82" t="s">
        <v>1376</v>
      </c>
      <c r="L82" t="s">
        <v>111</v>
      </c>
      <c r="M82" t="s">
        <v>126</v>
      </c>
      <c r="N82" t="s">
        <v>1377</v>
      </c>
    </row>
    <row r="83" spans="1:14" x14ac:dyDescent="0.25">
      <c r="A83">
        <v>79</v>
      </c>
      <c r="B83" t="s">
        <v>91</v>
      </c>
      <c r="C83" s="2" t="s">
        <v>365</v>
      </c>
      <c r="D83" t="s">
        <v>59</v>
      </c>
      <c r="E83" t="s">
        <v>35</v>
      </c>
      <c r="F83" t="s">
        <v>43</v>
      </c>
      <c r="G83" t="s">
        <v>402</v>
      </c>
      <c r="H83" t="s">
        <v>457</v>
      </c>
      <c r="I83" t="s">
        <v>1385</v>
      </c>
      <c r="J83" t="s">
        <v>535</v>
      </c>
      <c r="K83" t="s">
        <v>716</v>
      </c>
      <c r="L83" t="s">
        <v>69</v>
      </c>
      <c r="M83" t="s">
        <v>1156</v>
      </c>
      <c r="N83" t="s">
        <v>69</v>
      </c>
    </row>
    <row r="84" spans="1:14" x14ac:dyDescent="0.25">
      <c r="A84">
        <v>80</v>
      </c>
      <c r="B84" t="s">
        <v>334</v>
      </c>
      <c r="C84" s="2" t="s">
        <v>34</v>
      </c>
      <c r="D84" t="s">
        <v>89</v>
      </c>
      <c r="E84" t="s">
        <v>54</v>
      </c>
      <c r="F84" t="s">
        <v>753</v>
      </c>
      <c r="G84" t="s">
        <v>179</v>
      </c>
      <c r="H84" t="s">
        <v>1394</v>
      </c>
      <c r="I84" t="s">
        <v>505</v>
      </c>
      <c r="J84" t="s">
        <v>1205</v>
      </c>
      <c r="K84" t="s">
        <v>1214</v>
      </c>
      <c r="L84" t="s">
        <v>59</v>
      </c>
      <c r="M84" t="s">
        <v>1157</v>
      </c>
      <c r="N84" t="s">
        <v>1156</v>
      </c>
    </row>
    <row r="85" spans="1:14" x14ac:dyDescent="0.25">
      <c r="A85">
        <v>81</v>
      </c>
      <c r="B85" t="s">
        <v>335</v>
      </c>
      <c r="C85" s="2" t="s">
        <v>176</v>
      </c>
      <c r="D85" t="s">
        <v>264</v>
      </c>
      <c r="E85" t="s">
        <v>74</v>
      </c>
      <c r="F85" t="s">
        <v>44</v>
      </c>
      <c r="G85" t="s">
        <v>44</v>
      </c>
      <c r="H85" t="s">
        <v>1405</v>
      </c>
      <c r="I85" t="s">
        <v>175</v>
      </c>
      <c r="J85" t="s">
        <v>862</v>
      </c>
      <c r="K85" t="s">
        <v>1406</v>
      </c>
      <c r="L85" t="s">
        <v>159</v>
      </c>
      <c r="M85" t="s">
        <v>15</v>
      </c>
      <c r="N85" t="s">
        <v>143</v>
      </c>
    </row>
    <row r="86" spans="1:14" x14ac:dyDescent="0.25">
      <c r="A86">
        <v>82</v>
      </c>
      <c r="B86" t="s">
        <v>336</v>
      </c>
      <c r="C86" s="2" t="s">
        <v>24</v>
      </c>
      <c r="D86" t="s">
        <v>31</v>
      </c>
      <c r="E86" t="s">
        <v>122</v>
      </c>
      <c r="F86" t="s">
        <v>52</v>
      </c>
      <c r="G86" t="s">
        <v>50</v>
      </c>
      <c r="H86" t="s">
        <v>238</v>
      </c>
      <c r="I86" t="s">
        <v>199</v>
      </c>
      <c r="J86" t="s">
        <v>535</v>
      </c>
      <c r="K86" t="s">
        <v>1416</v>
      </c>
      <c r="L86" t="s">
        <v>111</v>
      </c>
      <c r="M86" t="s">
        <v>82</v>
      </c>
      <c r="N86" t="s">
        <v>69</v>
      </c>
    </row>
    <row r="87" spans="1:14" x14ac:dyDescent="0.25">
      <c r="A87">
        <v>83</v>
      </c>
      <c r="B87" t="s">
        <v>337</v>
      </c>
      <c r="C87" s="2" t="s">
        <v>68</v>
      </c>
      <c r="D87" t="s">
        <v>846</v>
      </c>
      <c r="E87" t="s">
        <v>63</v>
      </c>
      <c r="F87" t="s">
        <v>44</v>
      </c>
      <c r="G87" t="s">
        <v>50</v>
      </c>
      <c r="H87" t="s">
        <v>1424</v>
      </c>
      <c r="I87" t="s">
        <v>124</v>
      </c>
      <c r="J87" t="s">
        <v>590</v>
      </c>
      <c r="K87" t="s">
        <v>1425</v>
      </c>
      <c r="L87" t="s">
        <v>159</v>
      </c>
      <c r="M87" t="s">
        <v>861</v>
      </c>
      <c r="N87" t="s">
        <v>59</v>
      </c>
    </row>
    <row r="88" spans="1:14" x14ac:dyDescent="0.25">
      <c r="A88">
        <v>84</v>
      </c>
      <c r="B88" t="s">
        <v>338</v>
      </c>
      <c r="C88" s="2" t="s">
        <v>153</v>
      </c>
      <c r="D88" t="s">
        <v>70</v>
      </c>
      <c r="E88" t="s">
        <v>32</v>
      </c>
      <c r="F88" t="s">
        <v>65</v>
      </c>
      <c r="G88" t="s">
        <v>190</v>
      </c>
      <c r="H88" t="s">
        <v>564</v>
      </c>
      <c r="I88" t="s">
        <v>655</v>
      </c>
      <c r="J88" t="s">
        <v>208</v>
      </c>
      <c r="K88" t="s">
        <v>507</v>
      </c>
      <c r="L88" t="s">
        <v>153</v>
      </c>
      <c r="M88" t="s">
        <v>61</v>
      </c>
      <c r="N88" t="s">
        <v>1157</v>
      </c>
    </row>
    <row r="89" spans="1:14" x14ac:dyDescent="0.25">
      <c r="A89">
        <v>85</v>
      </c>
      <c r="B89" t="s">
        <v>339</v>
      </c>
      <c r="C89" s="2" t="s">
        <v>32</v>
      </c>
      <c r="D89" t="s">
        <v>21</v>
      </c>
      <c r="E89" t="s">
        <v>16</v>
      </c>
      <c r="F89" t="s">
        <v>52</v>
      </c>
      <c r="G89" t="s">
        <v>847</v>
      </c>
      <c r="H89" t="s">
        <v>457</v>
      </c>
      <c r="I89" t="s">
        <v>56</v>
      </c>
      <c r="J89" t="s">
        <v>1445</v>
      </c>
      <c r="K89" t="s">
        <v>1446</v>
      </c>
      <c r="L89" t="s">
        <v>22</v>
      </c>
      <c r="M89" t="s">
        <v>82</v>
      </c>
      <c r="N89" t="s">
        <v>25</v>
      </c>
    </row>
    <row r="90" spans="1:14" x14ac:dyDescent="0.25">
      <c r="A90">
        <v>86</v>
      </c>
      <c r="B90" t="s">
        <v>340</v>
      </c>
      <c r="C90" s="2" t="s">
        <v>49</v>
      </c>
      <c r="D90" t="s">
        <v>79</v>
      </c>
      <c r="E90" t="s">
        <v>31</v>
      </c>
      <c r="F90" t="s">
        <v>50</v>
      </c>
      <c r="G90" t="s">
        <v>205</v>
      </c>
      <c r="H90" t="s">
        <v>136</v>
      </c>
      <c r="I90" t="s">
        <v>949</v>
      </c>
      <c r="J90" t="s">
        <v>158</v>
      </c>
      <c r="K90" t="s">
        <v>1458</v>
      </c>
      <c r="L90" t="s">
        <v>159</v>
      </c>
      <c r="M90" t="s">
        <v>985</v>
      </c>
      <c r="N90" t="s">
        <v>365</v>
      </c>
    </row>
    <row r="91" spans="1:14" x14ac:dyDescent="0.25">
      <c r="A91">
        <v>87</v>
      </c>
      <c r="B91" t="s">
        <v>101</v>
      </c>
      <c r="C91" s="2" t="s">
        <v>18</v>
      </c>
      <c r="D91" t="s">
        <v>79</v>
      </c>
      <c r="E91" t="s">
        <v>77</v>
      </c>
      <c r="F91" t="s">
        <v>80</v>
      </c>
      <c r="G91" t="s">
        <v>1131</v>
      </c>
      <c r="H91" t="s">
        <v>457</v>
      </c>
      <c r="I91" t="s">
        <v>1191</v>
      </c>
      <c r="J91" t="s">
        <v>1167</v>
      </c>
      <c r="K91" t="s">
        <v>1469</v>
      </c>
      <c r="L91" t="s">
        <v>22</v>
      </c>
      <c r="M91" t="s">
        <v>69</v>
      </c>
      <c r="N91" t="s">
        <v>25</v>
      </c>
    </row>
    <row r="92" spans="1:14" x14ac:dyDescent="0.25">
      <c r="A92">
        <v>88</v>
      </c>
      <c r="B92" t="s">
        <v>341</v>
      </c>
      <c r="C92" s="2" t="s">
        <v>57</v>
      </c>
      <c r="D92" t="s">
        <v>43</v>
      </c>
      <c r="E92" t="s">
        <v>89</v>
      </c>
      <c r="F92" t="s">
        <v>50</v>
      </c>
      <c r="G92" t="s">
        <v>52</v>
      </c>
      <c r="H92" t="s">
        <v>1424</v>
      </c>
      <c r="I92" t="s">
        <v>1193</v>
      </c>
      <c r="J92" t="s">
        <v>611</v>
      </c>
      <c r="K92" t="s">
        <v>1479</v>
      </c>
      <c r="L92" t="s">
        <v>159</v>
      </c>
      <c r="M92" t="s">
        <v>15</v>
      </c>
      <c r="N92" t="s">
        <v>985</v>
      </c>
    </row>
    <row r="93" spans="1:14" x14ac:dyDescent="0.25">
      <c r="A93">
        <v>89</v>
      </c>
      <c r="B93" t="s">
        <v>342</v>
      </c>
      <c r="C93" s="2" t="s">
        <v>49</v>
      </c>
      <c r="D93" t="s">
        <v>21</v>
      </c>
      <c r="E93" t="s">
        <v>166</v>
      </c>
      <c r="F93" t="s">
        <v>654</v>
      </c>
      <c r="G93" t="s">
        <v>201</v>
      </c>
      <c r="H93" t="s">
        <v>564</v>
      </c>
      <c r="I93" t="s">
        <v>1489</v>
      </c>
      <c r="J93" t="s">
        <v>535</v>
      </c>
      <c r="K93" t="s">
        <v>1490</v>
      </c>
      <c r="L93" t="s">
        <v>22</v>
      </c>
      <c r="M93" t="s">
        <v>126</v>
      </c>
      <c r="N93" t="s">
        <v>1491</v>
      </c>
    </row>
    <row r="94" spans="1:14" x14ac:dyDescent="0.25">
      <c r="A94">
        <v>90</v>
      </c>
      <c r="B94" t="s">
        <v>343</v>
      </c>
      <c r="C94" s="2" t="s">
        <v>31</v>
      </c>
      <c r="D94" t="s">
        <v>55</v>
      </c>
      <c r="E94" t="s">
        <v>64</v>
      </c>
      <c r="F94" t="s">
        <v>51</v>
      </c>
      <c r="G94" t="s">
        <v>201</v>
      </c>
      <c r="H94" t="s">
        <v>233</v>
      </c>
      <c r="I94" t="s">
        <v>493</v>
      </c>
      <c r="J94" t="s">
        <v>1445</v>
      </c>
      <c r="K94" t="s">
        <v>1503</v>
      </c>
      <c r="L94" t="s">
        <v>120</v>
      </c>
      <c r="M94" t="s">
        <v>83</v>
      </c>
      <c r="N94" t="s">
        <v>69</v>
      </c>
    </row>
    <row r="95" spans="1:14" x14ac:dyDescent="0.25">
      <c r="A95">
        <v>91</v>
      </c>
      <c r="B95" t="s">
        <v>344</v>
      </c>
      <c r="C95" s="2" t="s">
        <v>205</v>
      </c>
      <c r="D95" t="s">
        <v>256</v>
      </c>
      <c r="E95" t="s">
        <v>242</v>
      </c>
      <c r="F95" t="s">
        <v>814</v>
      </c>
      <c r="G95" t="s">
        <v>815</v>
      </c>
      <c r="H95" t="s">
        <v>235</v>
      </c>
      <c r="I95" t="s">
        <v>89</v>
      </c>
      <c r="J95" t="s">
        <v>23</v>
      </c>
      <c r="K95" t="s">
        <v>363</v>
      </c>
      <c r="L95" t="s">
        <v>438</v>
      </c>
      <c r="M95" t="s">
        <v>1131</v>
      </c>
      <c r="N95" t="s">
        <v>165</v>
      </c>
    </row>
    <row r="96" spans="1:14" x14ac:dyDescent="0.25">
      <c r="A96">
        <v>92</v>
      </c>
      <c r="B96" t="s">
        <v>345</v>
      </c>
      <c r="C96" s="2" t="s">
        <v>62</v>
      </c>
      <c r="D96" t="s">
        <v>213</v>
      </c>
      <c r="E96" t="s">
        <v>38</v>
      </c>
      <c r="F96" t="s">
        <v>1145</v>
      </c>
      <c r="G96" t="s">
        <v>235</v>
      </c>
      <c r="H96" t="s">
        <v>145</v>
      </c>
      <c r="I96" t="s">
        <v>1523</v>
      </c>
      <c r="J96" t="s">
        <v>120</v>
      </c>
      <c r="K96" t="s">
        <v>186</v>
      </c>
      <c r="L96" t="s">
        <v>1524</v>
      </c>
      <c r="M96" t="s">
        <v>455</v>
      </c>
      <c r="N96" t="s">
        <v>53</v>
      </c>
    </row>
    <row r="97" spans="1:14" x14ac:dyDescent="0.25">
      <c r="A97">
        <v>93</v>
      </c>
      <c r="B97" t="s">
        <v>346</v>
      </c>
      <c r="C97" s="2" t="s">
        <v>205</v>
      </c>
      <c r="D97" t="s">
        <v>673</v>
      </c>
      <c r="E97" t="s">
        <v>242</v>
      </c>
      <c r="F97" t="s">
        <v>1052</v>
      </c>
      <c r="G97" t="s">
        <v>815</v>
      </c>
      <c r="H97" t="s">
        <v>215</v>
      </c>
      <c r="I97" t="s">
        <v>54</v>
      </c>
      <c r="J97" t="s">
        <v>159</v>
      </c>
      <c r="K97" t="s">
        <v>860</v>
      </c>
      <c r="L97" t="s">
        <v>224</v>
      </c>
      <c r="M97" t="s">
        <v>1131</v>
      </c>
      <c r="N97" t="s">
        <v>247</v>
      </c>
    </row>
    <row r="98" spans="1:14" x14ac:dyDescent="0.25">
      <c r="A98">
        <v>94</v>
      </c>
      <c r="B98" t="s">
        <v>92</v>
      </c>
      <c r="C98" s="2" t="s">
        <v>55</v>
      </c>
      <c r="D98" t="s">
        <v>59</v>
      </c>
      <c r="E98" t="s">
        <v>21</v>
      </c>
      <c r="F98" t="s">
        <v>112</v>
      </c>
      <c r="G98" t="s">
        <v>26</v>
      </c>
      <c r="H98" t="s">
        <v>786</v>
      </c>
      <c r="I98" t="s">
        <v>172</v>
      </c>
      <c r="J98" t="s">
        <v>1545</v>
      </c>
      <c r="K98" t="s">
        <v>151</v>
      </c>
      <c r="L98" t="s">
        <v>125</v>
      </c>
      <c r="M98" t="s">
        <v>1158</v>
      </c>
      <c r="N98" t="s">
        <v>111</v>
      </c>
    </row>
    <row r="99" spans="1:14" x14ac:dyDescent="0.25">
      <c r="A99">
        <v>95</v>
      </c>
      <c r="B99" t="s">
        <v>99</v>
      </c>
      <c r="C99" s="2" t="s">
        <v>153</v>
      </c>
      <c r="D99" t="s">
        <v>455</v>
      </c>
      <c r="E99" t="s">
        <v>45</v>
      </c>
      <c r="F99" t="s">
        <v>1553</v>
      </c>
      <c r="G99" t="s">
        <v>1554</v>
      </c>
      <c r="H99" t="s">
        <v>403</v>
      </c>
      <c r="I99" t="s">
        <v>216</v>
      </c>
      <c r="J99" t="s">
        <v>1555</v>
      </c>
      <c r="K99" t="s">
        <v>860</v>
      </c>
      <c r="L99" t="s">
        <v>423</v>
      </c>
      <c r="M99" t="s">
        <v>627</v>
      </c>
      <c r="N99" t="s">
        <v>29</v>
      </c>
    </row>
    <row r="100" spans="1:14" x14ac:dyDescent="0.25">
      <c r="C100" s="2"/>
    </row>
    <row r="101" spans="1:14" x14ac:dyDescent="0.25">
      <c r="C101" s="2"/>
    </row>
    <row r="102" spans="1:14" x14ac:dyDescent="0.25">
      <c r="C102" s="2"/>
    </row>
    <row r="103" spans="1:14" x14ac:dyDescent="0.25">
      <c r="C103" s="2"/>
    </row>
    <row r="104" spans="1:14" x14ac:dyDescent="0.25">
      <c r="C104" s="2"/>
    </row>
    <row r="105" spans="1:14" x14ac:dyDescent="0.25">
      <c r="C105" s="2"/>
    </row>
    <row r="106" spans="1:14" x14ac:dyDescent="0.25">
      <c r="C106" s="2"/>
    </row>
    <row r="107" spans="1:14" x14ac:dyDescent="0.25">
      <c r="C107" s="2"/>
    </row>
    <row r="108" spans="1:14" x14ac:dyDescent="0.25">
      <c r="C108" s="2"/>
    </row>
    <row r="109" spans="1:14" x14ac:dyDescent="0.25">
      <c r="C109" s="2"/>
    </row>
    <row r="110" spans="1:14" x14ac:dyDescent="0.25">
      <c r="C110" s="2"/>
    </row>
    <row r="111" spans="1:14" x14ac:dyDescent="0.25">
      <c r="C111" s="2"/>
    </row>
    <row r="112" spans="1:14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</sheetData>
  <mergeCells count="1">
    <mergeCell ref="C3:N3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1CD6-1164-4A51-9A1A-FA8699A6737C}">
  <sheetPr codeName="Sheet42">
    <tabColor theme="5"/>
  </sheetPr>
  <dimension ref="A2:N317"/>
  <sheetViews>
    <sheetView zoomScaleNormal="100" workbookViewId="0">
      <selection activeCell="C99" sqref="C99:N99"/>
    </sheetView>
  </sheetViews>
  <sheetFormatPr defaultRowHeight="12.5" x14ac:dyDescent="0.25"/>
  <cols>
    <col min="2" max="2" width="17.26953125" bestFit="1" customWidth="1"/>
    <col min="3" max="14" width="9.54296875" customWidth="1"/>
  </cols>
  <sheetData>
    <row r="2" spans="1:14" x14ac:dyDescent="0.25">
      <c r="C2" s="2"/>
    </row>
    <row r="3" spans="1:14" s="5" customFormat="1" x14ac:dyDescent="0.25">
      <c r="C3" s="19" t="s">
        <v>12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</row>
    <row r="5" spans="1:14" x14ac:dyDescent="0.25">
      <c r="A5">
        <v>1</v>
      </c>
      <c r="B5" t="s">
        <v>270</v>
      </c>
      <c r="C5" s="2" t="s">
        <v>243</v>
      </c>
      <c r="D5" s="2" t="s">
        <v>353</v>
      </c>
      <c r="E5" s="2" t="s">
        <v>354</v>
      </c>
      <c r="F5" s="2" t="s">
        <v>355</v>
      </c>
      <c r="G5" s="2" t="s">
        <v>356</v>
      </c>
      <c r="H5" s="2" t="s">
        <v>357</v>
      </c>
      <c r="I5" s="2" t="s">
        <v>358</v>
      </c>
      <c r="J5" s="2" t="s">
        <v>359</v>
      </c>
      <c r="K5" s="2" t="s">
        <v>228</v>
      </c>
      <c r="L5" s="2" t="s">
        <v>360</v>
      </c>
      <c r="M5" s="2" t="s">
        <v>361</v>
      </c>
      <c r="N5" s="2" t="s">
        <v>362</v>
      </c>
    </row>
    <row r="6" spans="1:14" x14ac:dyDescent="0.25">
      <c r="A6">
        <v>2</v>
      </c>
      <c r="B6" t="s">
        <v>271</v>
      </c>
      <c r="C6" s="2" t="s">
        <v>409</v>
      </c>
      <c r="D6" s="2" t="s">
        <v>410</v>
      </c>
      <c r="E6" s="2" t="s">
        <v>411</v>
      </c>
      <c r="F6" s="2" t="s">
        <v>412</v>
      </c>
      <c r="G6" s="2" t="s">
        <v>413</v>
      </c>
      <c r="H6" s="2" t="s">
        <v>414</v>
      </c>
      <c r="I6" s="2" t="s">
        <v>415</v>
      </c>
      <c r="J6" s="2" t="s">
        <v>416</v>
      </c>
      <c r="K6" s="2" t="s">
        <v>417</v>
      </c>
      <c r="L6" s="2" t="s">
        <v>418</v>
      </c>
      <c r="M6" s="2" t="s">
        <v>419</v>
      </c>
      <c r="N6" s="2" t="s">
        <v>420</v>
      </c>
    </row>
    <row r="7" spans="1:14" x14ac:dyDescent="0.25">
      <c r="A7">
        <v>3</v>
      </c>
      <c r="B7" t="s">
        <v>272</v>
      </c>
      <c r="C7" s="2" t="s">
        <v>426</v>
      </c>
      <c r="D7" s="2" t="s">
        <v>427</v>
      </c>
      <c r="E7" s="2" t="s">
        <v>428</v>
      </c>
      <c r="F7" s="2" t="s">
        <v>429</v>
      </c>
      <c r="G7" s="2" t="s">
        <v>430</v>
      </c>
      <c r="H7" s="2" t="s">
        <v>431</v>
      </c>
      <c r="I7" s="2" t="s">
        <v>432</v>
      </c>
      <c r="J7" s="2" t="s">
        <v>433</v>
      </c>
      <c r="K7" s="2" t="s">
        <v>434</v>
      </c>
      <c r="L7" s="2" t="s">
        <v>435</v>
      </c>
      <c r="M7" s="2" t="s">
        <v>436</v>
      </c>
      <c r="N7" s="2" t="s">
        <v>437</v>
      </c>
    </row>
    <row r="8" spans="1:14" x14ac:dyDescent="0.25">
      <c r="A8">
        <v>4</v>
      </c>
      <c r="B8" t="s">
        <v>273</v>
      </c>
      <c r="C8" s="2" t="s">
        <v>444</v>
      </c>
      <c r="D8" s="2" t="s">
        <v>445</v>
      </c>
      <c r="E8" s="2" t="s">
        <v>446</v>
      </c>
      <c r="F8" s="2" t="s">
        <v>397</v>
      </c>
      <c r="G8" s="2" t="s">
        <v>447</v>
      </c>
      <c r="H8" s="2" t="s">
        <v>448</v>
      </c>
      <c r="I8" s="2" t="s">
        <v>449</v>
      </c>
      <c r="J8" s="2" t="s">
        <v>450</v>
      </c>
      <c r="K8" s="2" t="s">
        <v>451</v>
      </c>
      <c r="L8" s="2" t="s">
        <v>452</v>
      </c>
      <c r="M8" s="2" t="s">
        <v>453</v>
      </c>
      <c r="N8" s="2" t="s">
        <v>454</v>
      </c>
    </row>
    <row r="9" spans="1:14" x14ac:dyDescent="0.25">
      <c r="A9">
        <v>5</v>
      </c>
      <c r="B9" t="s">
        <v>274</v>
      </c>
      <c r="C9" s="2" t="s">
        <v>461</v>
      </c>
      <c r="D9" s="2" t="s">
        <v>462</v>
      </c>
      <c r="E9" s="2" t="s">
        <v>463</v>
      </c>
      <c r="F9" s="2" t="s">
        <v>464</v>
      </c>
      <c r="G9" s="2" t="s">
        <v>465</v>
      </c>
      <c r="H9" s="2" t="s">
        <v>466</v>
      </c>
      <c r="I9" s="2" t="s">
        <v>467</v>
      </c>
      <c r="J9" s="2" t="s">
        <v>468</v>
      </c>
      <c r="K9" s="2" t="s">
        <v>469</v>
      </c>
      <c r="L9" s="2" t="s">
        <v>398</v>
      </c>
      <c r="M9" s="2" t="s">
        <v>470</v>
      </c>
      <c r="N9" s="2" t="s">
        <v>222</v>
      </c>
    </row>
    <row r="10" spans="1:14" x14ac:dyDescent="0.25">
      <c r="A10">
        <v>6</v>
      </c>
      <c r="B10" t="s">
        <v>275</v>
      </c>
      <c r="C10" s="2" t="s">
        <v>479</v>
      </c>
      <c r="D10" s="2" t="s">
        <v>169</v>
      </c>
      <c r="E10" s="2" t="s">
        <v>480</v>
      </c>
      <c r="F10" s="2" t="s">
        <v>481</v>
      </c>
      <c r="G10" s="2" t="s">
        <v>430</v>
      </c>
      <c r="H10" s="2" t="s">
        <v>482</v>
      </c>
      <c r="I10" s="2" t="s">
        <v>483</v>
      </c>
      <c r="J10" s="2" t="s">
        <v>484</v>
      </c>
      <c r="K10" s="2" t="s">
        <v>485</v>
      </c>
      <c r="L10" s="2" t="s">
        <v>393</v>
      </c>
      <c r="M10" s="2" t="s">
        <v>486</v>
      </c>
      <c r="N10" s="2" t="s">
        <v>470</v>
      </c>
    </row>
    <row r="11" spans="1:14" x14ac:dyDescent="0.25">
      <c r="A11">
        <v>7</v>
      </c>
      <c r="B11" t="s">
        <v>276</v>
      </c>
      <c r="C11" s="2" t="s">
        <v>494</v>
      </c>
      <c r="D11" s="2" t="s">
        <v>495</v>
      </c>
      <c r="E11" s="2" t="s">
        <v>229</v>
      </c>
      <c r="F11" s="2" t="s">
        <v>496</v>
      </c>
      <c r="G11" s="2" t="s">
        <v>497</v>
      </c>
      <c r="H11" s="2" t="s">
        <v>498</v>
      </c>
      <c r="I11" s="2" t="s">
        <v>499</v>
      </c>
      <c r="J11" s="2" t="s">
        <v>500</v>
      </c>
      <c r="K11" s="2" t="s">
        <v>501</v>
      </c>
      <c r="L11" s="2" t="s">
        <v>502</v>
      </c>
      <c r="M11" s="2" t="s">
        <v>503</v>
      </c>
      <c r="N11" s="2" t="s">
        <v>504</v>
      </c>
    </row>
    <row r="12" spans="1:14" x14ac:dyDescent="0.25">
      <c r="A12">
        <v>8</v>
      </c>
      <c r="B12" t="s">
        <v>277</v>
      </c>
      <c r="C12" s="2" t="s">
        <v>509</v>
      </c>
      <c r="D12" s="2" t="s">
        <v>510</v>
      </c>
      <c r="E12" s="2" t="s">
        <v>75</v>
      </c>
      <c r="F12" s="2" t="s">
        <v>511</v>
      </c>
      <c r="G12" s="2" t="s">
        <v>512</v>
      </c>
      <c r="H12" s="2" t="s">
        <v>513</v>
      </c>
      <c r="I12" s="2" t="s">
        <v>187</v>
      </c>
      <c r="J12" s="2" t="s">
        <v>514</v>
      </c>
      <c r="K12" s="2" t="s">
        <v>258</v>
      </c>
      <c r="L12" s="2" t="s">
        <v>232</v>
      </c>
      <c r="M12" s="2" t="s">
        <v>219</v>
      </c>
      <c r="N12" s="2" t="s">
        <v>515</v>
      </c>
    </row>
    <row r="13" spans="1:14" x14ac:dyDescent="0.25">
      <c r="A13">
        <v>9</v>
      </c>
      <c r="B13" t="s">
        <v>278</v>
      </c>
      <c r="C13" s="2" t="s">
        <v>521</v>
      </c>
      <c r="D13" s="2" t="s">
        <v>522</v>
      </c>
      <c r="E13" s="2" t="s">
        <v>523</v>
      </c>
      <c r="F13" s="2" t="s">
        <v>378</v>
      </c>
      <c r="G13" s="2" t="s">
        <v>524</v>
      </c>
      <c r="H13" s="2" t="s">
        <v>525</v>
      </c>
      <c r="I13" s="2" t="s">
        <v>526</v>
      </c>
      <c r="J13" s="2" t="s">
        <v>527</v>
      </c>
      <c r="K13" s="2" t="s">
        <v>450</v>
      </c>
      <c r="L13" s="2" t="s">
        <v>528</v>
      </c>
      <c r="M13" s="2" t="s">
        <v>529</v>
      </c>
      <c r="N13" s="2" t="s">
        <v>530</v>
      </c>
    </row>
    <row r="14" spans="1:14" x14ac:dyDescent="0.25">
      <c r="A14">
        <v>10</v>
      </c>
      <c r="B14" t="s">
        <v>107</v>
      </c>
      <c r="C14" s="2" t="s">
        <v>461</v>
      </c>
      <c r="D14" s="2" t="s">
        <v>170</v>
      </c>
      <c r="E14" s="2" t="s">
        <v>536</v>
      </c>
      <c r="F14" s="2" t="s">
        <v>537</v>
      </c>
      <c r="G14" s="2" t="s">
        <v>538</v>
      </c>
      <c r="H14" s="2" t="s">
        <v>539</v>
      </c>
      <c r="I14" s="2" t="s">
        <v>540</v>
      </c>
      <c r="J14" s="2" t="s">
        <v>541</v>
      </c>
      <c r="K14" s="2" t="s">
        <v>542</v>
      </c>
      <c r="L14" s="2" t="s">
        <v>380</v>
      </c>
      <c r="M14" s="2" t="s">
        <v>219</v>
      </c>
      <c r="N14" s="2" t="s">
        <v>543</v>
      </c>
    </row>
    <row r="15" spans="1:14" x14ac:dyDescent="0.25">
      <c r="A15">
        <v>11</v>
      </c>
      <c r="B15" t="s">
        <v>279</v>
      </c>
      <c r="C15" s="2" t="s">
        <v>554</v>
      </c>
      <c r="D15" s="2" t="s">
        <v>555</v>
      </c>
      <c r="E15" s="2" t="s">
        <v>226</v>
      </c>
      <c r="F15" s="2" t="s">
        <v>556</v>
      </c>
      <c r="G15" s="2" t="s">
        <v>557</v>
      </c>
      <c r="H15" s="2" t="s">
        <v>558</v>
      </c>
      <c r="I15" s="2" t="s">
        <v>559</v>
      </c>
      <c r="J15" s="2" t="s">
        <v>560</v>
      </c>
      <c r="K15" s="2" t="s">
        <v>561</v>
      </c>
      <c r="L15" s="2" t="s">
        <v>262</v>
      </c>
      <c r="M15" s="2" t="s">
        <v>562</v>
      </c>
      <c r="N15" s="2" t="s">
        <v>563</v>
      </c>
    </row>
    <row r="16" spans="1:14" x14ac:dyDescent="0.25">
      <c r="A16">
        <v>12</v>
      </c>
      <c r="B16" t="s">
        <v>280</v>
      </c>
      <c r="C16" s="2" t="s">
        <v>567</v>
      </c>
      <c r="D16" s="2" t="s">
        <v>568</v>
      </c>
      <c r="E16" s="2" t="s">
        <v>227</v>
      </c>
      <c r="F16" s="2" t="s">
        <v>390</v>
      </c>
      <c r="G16" s="2" t="s">
        <v>569</v>
      </c>
      <c r="H16" s="2" t="s">
        <v>570</v>
      </c>
      <c r="I16" s="2" t="s">
        <v>526</v>
      </c>
      <c r="J16" s="2" t="s">
        <v>527</v>
      </c>
      <c r="K16" s="2" t="s">
        <v>571</v>
      </c>
      <c r="L16" s="2" t="s">
        <v>207</v>
      </c>
      <c r="M16" s="2" t="s">
        <v>427</v>
      </c>
      <c r="N16" s="2" t="s">
        <v>196</v>
      </c>
    </row>
    <row r="17" spans="1:14" x14ac:dyDescent="0.25">
      <c r="A17">
        <v>13</v>
      </c>
      <c r="B17" t="s">
        <v>95</v>
      </c>
      <c r="C17" s="2" t="s">
        <v>579</v>
      </c>
      <c r="D17" s="2" t="s">
        <v>580</v>
      </c>
      <c r="E17" s="2" t="s">
        <v>581</v>
      </c>
      <c r="F17" s="2" t="s">
        <v>582</v>
      </c>
      <c r="G17" s="2" t="s">
        <v>583</v>
      </c>
      <c r="H17" s="2" t="s">
        <v>584</v>
      </c>
      <c r="I17" s="2" t="s">
        <v>585</v>
      </c>
      <c r="J17" s="2" t="s">
        <v>429</v>
      </c>
      <c r="K17" s="2" t="s">
        <v>141</v>
      </c>
      <c r="L17" s="2" t="s">
        <v>382</v>
      </c>
      <c r="M17" s="2" t="s">
        <v>586</v>
      </c>
      <c r="N17" s="2" t="s">
        <v>587</v>
      </c>
    </row>
    <row r="18" spans="1:14" x14ac:dyDescent="0.25">
      <c r="A18">
        <v>14</v>
      </c>
      <c r="B18" t="s">
        <v>281</v>
      </c>
      <c r="C18" s="2" t="s">
        <v>599</v>
      </c>
      <c r="D18" s="2" t="s">
        <v>600</v>
      </c>
      <c r="E18" s="2" t="s">
        <v>601</v>
      </c>
      <c r="F18" s="2" t="s">
        <v>602</v>
      </c>
      <c r="G18" s="2" t="s">
        <v>168</v>
      </c>
      <c r="H18" s="2" t="s">
        <v>603</v>
      </c>
      <c r="I18" s="2" t="s">
        <v>604</v>
      </c>
      <c r="J18" s="2" t="s">
        <v>605</v>
      </c>
      <c r="K18" s="2" t="s">
        <v>606</v>
      </c>
      <c r="L18" s="2" t="s">
        <v>543</v>
      </c>
      <c r="M18" s="2" t="s">
        <v>607</v>
      </c>
      <c r="N18" s="2" t="s">
        <v>608</v>
      </c>
    </row>
    <row r="19" spans="1:14" x14ac:dyDescent="0.25">
      <c r="A19">
        <v>15</v>
      </c>
      <c r="B19" t="s">
        <v>282</v>
      </c>
      <c r="C19" s="2" t="s">
        <v>613</v>
      </c>
      <c r="D19" s="2" t="s">
        <v>614</v>
      </c>
      <c r="E19" s="2" t="s">
        <v>615</v>
      </c>
      <c r="F19" s="2" t="s">
        <v>616</v>
      </c>
      <c r="G19" s="2" t="s">
        <v>617</v>
      </c>
      <c r="H19" s="2" t="s">
        <v>618</v>
      </c>
      <c r="I19" s="2" t="s">
        <v>619</v>
      </c>
      <c r="J19" s="2" t="s">
        <v>605</v>
      </c>
      <c r="K19" s="2" t="s">
        <v>620</v>
      </c>
      <c r="L19" s="2" t="s">
        <v>621</v>
      </c>
      <c r="M19" s="2" t="s">
        <v>622</v>
      </c>
      <c r="N19" s="2" t="s">
        <v>608</v>
      </c>
    </row>
    <row r="20" spans="1:14" x14ac:dyDescent="0.25">
      <c r="A20">
        <v>16</v>
      </c>
      <c r="B20" t="s">
        <v>283</v>
      </c>
      <c r="C20" s="2" t="s">
        <v>631</v>
      </c>
      <c r="D20" s="2" t="s">
        <v>632</v>
      </c>
      <c r="E20" s="2" t="s">
        <v>633</v>
      </c>
      <c r="F20" s="2" t="s">
        <v>634</v>
      </c>
      <c r="G20" s="2" t="s">
        <v>635</v>
      </c>
      <c r="H20" s="2" t="s">
        <v>636</v>
      </c>
      <c r="I20" s="2" t="s">
        <v>637</v>
      </c>
      <c r="J20" s="2" t="s">
        <v>412</v>
      </c>
      <c r="K20" s="2" t="s">
        <v>148</v>
      </c>
      <c r="L20" s="2" t="s">
        <v>638</v>
      </c>
      <c r="M20" s="2" t="s">
        <v>218</v>
      </c>
      <c r="N20" s="2" t="s">
        <v>639</v>
      </c>
    </row>
    <row r="21" spans="1:14" x14ac:dyDescent="0.25">
      <c r="A21">
        <v>17</v>
      </c>
      <c r="B21" t="s">
        <v>284</v>
      </c>
      <c r="C21" s="2" t="s">
        <v>646</v>
      </c>
      <c r="D21" s="2" t="s">
        <v>647</v>
      </c>
      <c r="E21" s="2" t="s">
        <v>648</v>
      </c>
      <c r="F21" s="2" t="s">
        <v>110</v>
      </c>
      <c r="G21" s="2" t="s">
        <v>649</v>
      </c>
      <c r="H21" s="2" t="s">
        <v>130</v>
      </c>
      <c r="I21" s="2" t="s">
        <v>389</v>
      </c>
      <c r="J21" s="2" t="s">
        <v>130</v>
      </c>
      <c r="K21" s="2" t="s">
        <v>650</v>
      </c>
      <c r="L21" s="2" t="s">
        <v>651</v>
      </c>
      <c r="M21" s="2" t="s">
        <v>652</v>
      </c>
      <c r="N21" s="2" t="s">
        <v>653</v>
      </c>
    </row>
    <row r="22" spans="1:14" x14ac:dyDescent="0.25">
      <c r="A22">
        <v>18</v>
      </c>
      <c r="B22" t="s">
        <v>94</v>
      </c>
      <c r="C22" s="2" t="s">
        <v>660</v>
      </c>
      <c r="D22" s="2" t="s">
        <v>661</v>
      </c>
      <c r="E22" s="2" t="s">
        <v>662</v>
      </c>
      <c r="F22" s="2" t="s">
        <v>663</v>
      </c>
      <c r="G22" s="2" t="s">
        <v>664</v>
      </c>
      <c r="H22" s="2" t="s">
        <v>665</v>
      </c>
      <c r="I22" s="2" t="s">
        <v>666</v>
      </c>
      <c r="J22" s="2" t="s">
        <v>667</v>
      </c>
      <c r="K22" s="2" t="s">
        <v>668</v>
      </c>
      <c r="L22" s="2" t="s">
        <v>669</v>
      </c>
      <c r="M22" s="2" t="s">
        <v>670</v>
      </c>
      <c r="N22" s="2" t="s">
        <v>671</v>
      </c>
    </row>
    <row r="23" spans="1:14" x14ac:dyDescent="0.25">
      <c r="A23">
        <v>19</v>
      </c>
      <c r="B23" t="s">
        <v>103</v>
      </c>
      <c r="C23" s="2" t="s">
        <v>678</v>
      </c>
      <c r="D23" s="2" t="s">
        <v>679</v>
      </c>
      <c r="E23" s="2" t="s">
        <v>680</v>
      </c>
      <c r="F23" s="2" t="s">
        <v>681</v>
      </c>
      <c r="G23" s="2" t="s">
        <v>682</v>
      </c>
      <c r="H23" s="2" t="s">
        <v>683</v>
      </c>
      <c r="I23" s="2" t="s">
        <v>684</v>
      </c>
      <c r="J23" s="2" t="s">
        <v>685</v>
      </c>
      <c r="K23" s="2" t="s">
        <v>686</v>
      </c>
      <c r="L23" s="2" t="s">
        <v>687</v>
      </c>
      <c r="M23" s="2" t="s">
        <v>688</v>
      </c>
      <c r="N23" s="2" t="s">
        <v>689</v>
      </c>
    </row>
    <row r="24" spans="1:14" x14ac:dyDescent="0.25">
      <c r="A24">
        <v>20</v>
      </c>
      <c r="B24" t="s">
        <v>285</v>
      </c>
      <c r="C24" s="2" t="s">
        <v>694</v>
      </c>
      <c r="D24" s="2" t="s">
        <v>695</v>
      </c>
      <c r="E24" s="2" t="s">
        <v>696</v>
      </c>
      <c r="F24" s="2" t="s">
        <v>697</v>
      </c>
      <c r="G24" s="2" t="s">
        <v>698</v>
      </c>
      <c r="H24" s="2" t="s">
        <v>699</v>
      </c>
      <c r="I24" s="2" t="s">
        <v>700</v>
      </c>
      <c r="J24" s="2" t="s">
        <v>685</v>
      </c>
      <c r="K24" s="2" t="s">
        <v>701</v>
      </c>
      <c r="L24" s="2" t="s">
        <v>702</v>
      </c>
      <c r="M24" s="2" t="s">
        <v>261</v>
      </c>
      <c r="N24" s="2" t="s">
        <v>703</v>
      </c>
    </row>
    <row r="25" spans="1:14" x14ac:dyDescent="0.25">
      <c r="A25">
        <v>21</v>
      </c>
      <c r="B25" t="s">
        <v>286</v>
      </c>
      <c r="C25" s="2" t="s">
        <v>706</v>
      </c>
      <c r="D25" s="2" t="s">
        <v>707</v>
      </c>
      <c r="E25" s="2" t="s">
        <v>708</v>
      </c>
      <c r="F25" s="2" t="s">
        <v>709</v>
      </c>
      <c r="G25" s="2" t="s">
        <v>211</v>
      </c>
      <c r="H25" s="2" t="s">
        <v>710</v>
      </c>
      <c r="I25" s="2" t="s">
        <v>711</v>
      </c>
      <c r="J25" s="2" t="s">
        <v>712</v>
      </c>
      <c r="K25" s="2" t="s">
        <v>713</v>
      </c>
      <c r="L25" s="2" t="s">
        <v>196</v>
      </c>
      <c r="M25" s="2" t="s">
        <v>714</v>
      </c>
      <c r="N25" s="2" t="s">
        <v>715</v>
      </c>
    </row>
    <row r="26" spans="1:14" x14ac:dyDescent="0.25">
      <c r="A26">
        <v>22</v>
      </c>
      <c r="B26" t="s">
        <v>287</v>
      </c>
      <c r="C26" s="2" t="s">
        <v>717</v>
      </c>
      <c r="D26" t="s">
        <v>718</v>
      </c>
      <c r="E26" t="s">
        <v>387</v>
      </c>
      <c r="F26" t="s">
        <v>719</v>
      </c>
      <c r="G26" t="s">
        <v>720</v>
      </c>
      <c r="H26" t="s">
        <v>721</v>
      </c>
      <c r="I26" t="s">
        <v>722</v>
      </c>
      <c r="J26" t="s">
        <v>269</v>
      </c>
      <c r="K26" t="s">
        <v>115</v>
      </c>
      <c r="L26" t="s">
        <v>155</v>
      </c>
      <c r="M26" t="s">
        <v>723</v>
      </c>
      <c r="N26" t="s">
        <v>724</v>
      </c>
    </row>
    <row r="27" spans="1:14" x14ac:dyDescent="0.25">
      <c r="A27">
        <v>23</v>
      </c>
      <c r="B27" t="s">
        <v>288</v>
      </c>
      <c r="C27" s="2" t="s">
        <v>727</v>
      </c>
      <c r="D27" t="s">
        <v>728</v>
      </c>
      <c r="E27" t="s">
        <v>729</v>
      </c>
      <c r="F27" t="s">
        <v>730</v>
      </c>
      <c r="G27" t="s">
        <v>731</v>
      </c>
      <c r="H27" t="s">
        <v>732</v>
      </c>
      <c r="I27" t="s">
        <v>733</v>
      </c>
      <c r="J27" t="s">
        <v>115</v>
      </c>
      <c r="K27" t="s">
        <v>734</v>
      </c>
      <c r="L27" t="s">
        <v>388</v>
      </c>
      <c r="M27" t="s">
        <v>735</v>
      </c>
      <c r="N27" t="s">
        <v>736</v>
      </c>
    </row>
    <row r="28" spans="1:14" x14ac:dyDescent="0.25">
      <c r="A28">
        <v>24</v>
      </c>
      <c r="B28" t="s">
        <v>289</v>
      </c>
      <c r="C28" s="2" t="s">
        <v>366</v>
      </c>
      <c r="D28" t="s">
        <v>367</v>
      </c>
      <c r="E28" t="s">
        <v>368</v>
      </c>
      <c r="F28" t="s">
        <v>369</v>
      </c>
      <c r="G28" t="s">
        <v>147</v>
      </c>
      <c r="H28" t="s">
        <v>370</v>
      </c>
      <c r="I28" t="s">
        <v>371</v>
      </c>
      <c r="J28" t="s">
        <v>372</v>
      </c>
      <c r="K28" t="s">
        <v>373</v>
      </c>
      <c r="L28" t="s">
        <v>374</v>
      </c>
      <c r="M28" t="s">
        <v>375</v>
      </c>
      <c r="N28" t="s">
        <v>376</v>
      </c>
    </row>
    <row r="29" spans="1:14" x14ac:dyDescent="0.25">
      <c r="A29">
        <v>25</v>
      </c>
      <c r="B29" t="s">
        <v>90</v>
      </c>
      <c r="C29" s="2" t="s">
        <v>741</v>
      </c>
      <c r="D29" t="s">
        <v>742</v>
      </c>
      <c r="E29" t="s">
        <v>743</v>
      </c>
      <c r="F29" t="s">
        <v>744</v>
      </c>
      <c r="G29" t="s">
        <v>745</v>
      </c>
      <c r="H29" t="s">
        <v>746</v>
      </c>
      <c r="I29" t="s">
        <v>747</v>
      </c>
      <c r="J29" t="s">
        <v>748</v>
      </c>
      <c r="K29" t="s">
        <v>749</v>
      </c>
      <c r="L29" t="s">
        <v>750</v>
      </c>
      <c r="M29" t="s">
        <v>751</v>
      </c>
      <c r="N29" t="s">
        <v>752</v>
      </c>
    </row>
    <row r="30" spans="1:14" x14ac:dyDescent="0.25">
      <c r="A30">
        <v>26</v>
      </c>
      <c r="B30" t="s">
        <v>106</v>
      </c>
      <c r="C30" s="2" t="s">
        <v>758</v>
      </c>
      <c r="D30" t="s">
        <v>759</v>
      </c>
      <c r="E30" t="s">
        <v>760</v>
      </c>
      <c r="F30" t="s">
        <v>761</v>
      </c>
      <c r="G30" t="s">
        <v>668</v>
      </c>
      <c r="H30" t="s">
        <v>762</v>
      </c>
      <c r="I30" t="s">
        <v>763</v>
      </c>
      <c r="J30" t="s">
        <v>764</v>
      </c>
      <c r="K30" t="s">
        <v>765</v>
      </c>
      <c r="L30" t="s">
        <v>766</v>
      </c>
      <c r="M30" t="s">
        <v>767</v>
      </c>
      <c r="N30" t="s">
        <v>768</v>
      </c>
    </row>
    <row r="31" spans="1:14" x14ac:dyDescent="0.25">
      <c r="A31">
        <v>27</v>
      </c>
      <c r="B31" t="s">
        <v>290</v>
      </c>
      <c r="C31" s="2" t="s">
        <v>772</v>
      </c>
      <c r="D31" t="s">
        <v>773</v>
      </c>
      <c r="E31" t="s">
        <v>774</v>
      </c>
      <c r="F31" t="s">
        <v>775</v>
      </c>
      <c r="G31" t="s">
        <v>776</v>
      </c>
      <c r="H31" t="s">
        <v>777</v>
      </c>
      <c r="I31" t="s">
        <v>778</v>
      </c>
      <c r="J31" t="s">
        <v>779</v>
      </c>
      <c r="K31" t="s">
        <v>780</v>
      </c>
      <c r="L31" t="s">
        <v>144</v>
      </c>
      <c r="M31" t="s">
        <v>395</v>
      </c>
      <c r="N31" t="s">
        <v>781</v>
      </c>
    </row>
    <row r="32" spans="1:14" x14ac:dyDescent="0.25">
      <c r="A32">
        <v>28</v>
      </c>
      <c r="B32" t="s">
        <v>291</v>
      </c>
      <c r="C32" s="2" t="s">
        <v>787</v>
      </c>
      <c r="D32" t="s">
        <v>788</v>
      </c>
      <c r="E32" t="s">
        <v>789</v>
      </c>
      <c r="F32" t="s">
        <v>790</v>
      </c>
      <c r="G32" t="s">
        <v>791</v>
      </c>
      <c r="H32" t="s">
        <v>792</v>
      </c>
      <c r="I32" t="s">
        <v>793</v>
      </c>
      <c r="J32" t="s">
        <v>794</v>
      </c>
      <c r="K32" t="s">
        <v>795</v>
      </c>
      <c r="L32" t="s">
        <v>796</v>
      </c>
      <c r="M32" t="s">
        <v>164</v>
      </c>
      <c r="N32" t="s">
        <v>797</v>
      </c>
    </row>
    <row r="33" spans="1:14" x14ac:dyDescent="0.25">
      <c r="A33">
        <v>29</v>
      </c>
      <c r="B33" t="s">
        <v>292</v>
      </c>
      <c r="C33" s="2" t="s">
        <v>801</v>
      </c>
      <c r="D33" t="s">
        <v>802</v>
      </c>
      <c r="E33" t="s">
        <v>803</v>
      </c>
      <c r="F33" t="s">
        <v>804</v>
      </c>
      <c r="G33" t="s">
        <v>805</v>
      </c>
      <c r="H33" t="s">
        <v>806</v>
      </c>
      <c r="I33" t="s">
        <v>807</v>
      </c>
      <c r="J33" t="s">
        <v>808</v>
      </c>
      <c r="K33" t="s">
        <v>765</v>
      </c>
      <c r="L33" t="s">
        <v>809</v>
      </c>
      <c r="M33" t="s">
        <v>810</v>
      </c>
      <c r="N33" t="s">
        <v>811</v>
      </c>
    </row>
    <row r="34" spans="1:14" x14ac:dyDescent="0.25">
      <c r="A34">
        <v>30</v>
      </c>
      <c r="B34" t="s">
        <v>293</v>
      </c>
      <c r="C34" s="2" t="s">
        <v>816</v>
      </c>
      <c r="D34" t="s">
        <v>817</v>
      </c>
      <c r="E34" t="s">
        <v>818</v>
      </c>
      <c r="F34" t="s">
        <v>819</v>
      </c>
      <c r="G34" t="s">
        <v>820</v>
      </c>
      <c r="H34" t="s">
        <v>821</v>
      </c>
      <c r="I34" t="s">
        <v>822</v>
      </c>
      <c r="J34" t="s">
        <v>823</v>
      </c>
      <c r="K34" t="s">
        <v>824</v>
      </c>
      <c r="L34" t="s">
        <v>825</v>
      </c>
      <c r="M34" t="s">
        <v>826</v>
      </c>
      <c r="N34" t="s">
        <v>827</v>
      </c>
    </row>
    <row r="35" spans="1:14" x14ac:dyDescent="0.25">
      <c r="A35">
        <v>31</v>
      </c>
      <c r="B35" t="s">
        <v>294</v>
      </c>
      <c r="C35" s="2" t="s">
        <v>834</v>
      </c>
      <c r="D35" t="s">
        <v>835</v>
      </c>
      <c r="E35" t="s">
        <v>836</v>
      </c>
      <c r="F35" t="s">
        <v>837</v>
      </c>
      <c r="G35" t="s">
        <v>838</v>
      </c>
      <c r="H35" t="s">
        <v>606</v>
      </c>
      <c r="I35" t="s">
        <v>167</v>
      </c>
      <c r="J35" t="s">
        <v>381</v>
      </c>
      <c r="K35" t="s">
        <v>839</v>
      </c>
      <c r="L35" t="s">
        <v>840</v>
      </c>
      <c r="M35" t="s">
        <v>841</v>
      </c>
      <c r="N35" t="s">
        <v>842</v>
      </c>
    </row>
    <row r="36" spans="1:14" x14ac:dyDescent="0.25">
      <c r="A36">
        <v>32</v>
      </c>
      <c r="B36" t="s">
        <v>295</v>
      </c>
      <c r="C36" s="2" t="s">
        <v>848</v>
      </c>
      <c r="D36" t="s">
        <v>849</v>
      </c>
      <c r="E36" t="s">
        <v>850</v>
      </c>
      <c r="F36" t="s">
        <v>851</v>
      </c>
      <c r="G36" t="s">
        <v>852</v>
      </c>
      <c r="H36" t="s">
        <v>853</v>
      </c>
      <c r="I36" t="s">
        <v>854</v>
      </c>
      <c r="J36" t="s">
        <v>855</v>
      </c>
      <c r="K36" t="s">
        <v>856</v>
      </c>
      <c r="L36" t="s">
        <v>857</v>
      </c>
      <c r="M36" t="s">
        <v>858</v>
      </c>
      <c r="N36" t="s">
        <v>859</v>
      </c>
    </row>
    <row r="37" spans="1:14" x14ac:dyDescent="0.25">
      <c r="A37">
        <v>33</v>
      </c>
      <c r="B37" t="s">
        <v>105</v>
      </c>
      <c r="C37" s="2" t="s">
        <v>863</v>
      </c>
      <c r="D37" t="s">
        <v>864</v>
      </c>
      <c r="E37" t="s">
        <v>865</v>
      </c>
      <c r="F37" t="s">
        <v>866</v>
      </c>
      <c r="G37" t="s">
        <v>867</v>
      </c>
      <c r="H37" t="s">
        <v>868</v>
      </c>
      <c r="I37" t="s">
        <v>869</v>
      </c>
      <c r="J37" t="s">
        <v>870</v>
      </c>
      <c r="K37" t="s">
        <v>871</v>
      </c>
      <c r="L37" t="s">
        <v>872</v>
      </c>
      <c r="M37" t="s">
        <v>873</v>
      </c>
      <c r="N37" t="s">
        <v>874</v>
      </c>
    </row>
    <row r="38" spans="1:14" x14ac:dyDescent="0.25">
      <c r="A38">
        <v>34</v>
      </c>
      <c r="B38" t="s">
        <v>93</v>
      </c>
      <c r="C38" s="2" t="s">
        <v>879</v>
      </c>
      <c r="D38" t="s">
        <v>880</v>
      </c>
      <c r="E38" t="s">
        <v>881</v>
      </c>
      <c r="F38" t="s">
        <v>882</v>
      </c>
      <c r="G38" t="s">
        <v>883</v>
      </c>
      <c r="H38" t="s">
        <v>884</v>
      </c>
      <c r="I38" t="s">
        <v>807</v>
      </c>
      <c r="J38" t="s">
        <v>885</v>
      </c>
      <c r="K38" t="s">
        <v>886</v>
      </c>
      <c r="L38" t="s">
        <v>887</v>
      </c>
      <c r="M38" t="s">
        <v>888</v>
      </c>
      <c r="N38" t="s">
        <v>646</v>
      </c>
    </row>
    <row r="39" spans="1:14" x14ac:dyDescent="0.25">
      <c r="A39">
        <v>35</v>
      </c>
      <c r="B39" t="s">
        <v>296</v>
      </c>
      <c r="C39" s="2" t="s">
        <v>894</v>
      </c>
      <c r="D39" t="s">
        <v>895</v>
      </c>
      <c r="E39" t="s">
        <v>470</v>
      </c>
      <c r="F39" t="s">
        <v>154</v>
      </c>
      <c r="G39" t="s">
        <v>896</v>
      </c>
      <c r="H39" t="s">
        <v>897</v>
      </c>
      <c r="I39" t="s">
        <v>898</v>
      </c>
      <c r="J39" t="s">
        <v>899</v>
      </c>
      <c r="K39" t="s">
        <v>900</v>
      </c>
      <c r="L39" t="s">
        <v>901</v>
      </c>
      <c r="M39" t="s">
        <v>902</v>
      </c>
      <c r="N39" t="s">
        <v>632</v>
      </c>
    </row>
    <row r="40" spans="1:14" x14ac:dyDescent="0.25">
      <c r="A40">
        <v>36</v>
      </c>
      <c r="B40" t="s">
        <v>297</v>
      </c>
      <c r="C40" s="2" t="s">
        <v>244</v>
      </c>
      <c r="D40" t="s">
        <v>116</v>
      </c>
      <c r="E40" t="s">
        <v>189</v>
      </c>
      <c r="F40" t="s">
        <v>668</v>
      </c>
      <c r="G40" t="s">
        <v>908</v>
      </c>
      <c r="H40" t="s">
        <v>909</v>
      </c>
      <c r="I40" t="s">
        <v>910</v>
      </c>
      <c r="J40" t="s">
        <v>81</v>
      </c>
      <c r="K40" t="s">
        <v>445</v>
      </c>
      <c r="L40" t="s">
        <v>510</v>
      </c>
      <c r="M40" t="s">
        <v>911</v>
      </c>
      <c r="N40" t="s">
        <v>912</v>
      </c>
    </row>
    <row r="41" spans="1:14" x14ac:dyDescent="0.25">
      <c r="A41">
        <v>37</v>
      </c>
      <c r="B41" t="s">
        <v>298</v>
      </c>
      <c r="C41" s="2" t="s">
        <v>243</v>
      </c>
      <c r="D41" t="s">
        <v>418</v>
      </c>
      <c r="E41" t="s">
        <v>916</v>
      </c>
      <c r="F41" t="s">
        <v>917</v>
      </c>
      <c r="G41" t="s">
        <v>918</v>
      </c>
      <c r="H41" t="s">
        <v>919</v>
      </c>
      <c r="I41" t="s">
        <v>259</v>
      </c>
      <c r="J41" t="s">
        <v>230</v>
      </c>
      <c r="K41" t="s">
        <v>920</v>
      </c>
      <c r="L41" t="s">
        <v>615</v>
      </c>
      <c r="M41" t="s">
        <v>361</v>
      </c>
      <c r="N41" t="s">
        <v>803</v>
      </c>
    </row>
    <row r="42" spans="1:14" x14ac:dyDescent="0.25">
      <c r="A42">
        <v>38</v>
      </c>
      <c r="B42" t="s">
        <v>299</v>
      </c>
      <c r="C42" s="2" t="s">
        <v>925</v>
      </c>
      <c r="D42" t="s">
        <v>926</v>
      </c>
      <c r="E42" t="s">
        <v>927</v>
      </c>
      <c r="F42" t="s">
        <v>928</v>
      </c>
      <c r="G42" t="s">
        <v>148</v>
      </c>
      <c r="H42" t="s">
        <v>929</v>
      </c>
      <c r="I42" t="s">
        <v>221</v>
      </c>
      <c r="J42" t="s">
        <v>930</v>
      </c>
      <c r="K42" t="s">
        <v>931</v>
      </c>
      <c r="L42" t="s">
        <v>470</v>
      </c>
      <c r="M42" t="s">
        <v>932</v>
      </c>
      <c r="N42" t="s">
        <v>670</v>
      </c>
    </row>
    <row r="43" spans="1:14" x14ac:dyDescent="0.25">
      <c r="A43">
        <v>39</v>
      </c>
      <c r="B43" t="s">
        <v>300</v>
      </c>
      <c r="C43" s="2" t="s">
        <v>936</v>
      </c>
      <c r="D43" t="s">
        <v>937</v>
      </c>
      <c r="E43" t="s">
        <v>938</v>
      </c>
      <c r="F43" t="s">
        <v>939</v>
      </c>
      <c r="G43" t="s">
        <v>940</v>
      </c>
      <c r="H43" t="s">
        <v>941</v>
      </c>
      <c r="I43" t="s">
        <v>140</v>
      </c>
      <c r="J43" t="s">
        <v>942</v>
      </c>
      <c r="K43" t="s">
        <v>943</v>
      </c>
      <c r="L43" t="s">
        <v>386</v>
      </c>
      <c r="M43" t="s">
        <v>944</v>
      </c>
      <c r="N43" t="s">
        <v>945</v>
      </c>
    </row>
    <row r="44" spans="1:14" x14ac:dyDescent="0.25">
      <c r="A44">
        <v>40</v>
      </c>
      <c r="B44" t="s">
        <v>301</v>
      </c>
      <c r="C44" s="2" t="s">
        <v>950</v>
      </c>
      <c r="D44" t="s">
        <v>951</v>
      </c>
      <c r="E44" t="s">
        <v>938</v>
      </c>
      <c r="F44" t="s">
        <v>952</v>
      </c>
      <c r="G44" t="s">
        <v>953</v>
      </c>
      <c r="H44" t="s">
        <v>954</v>
      </c>
      <c r="I44" t="s">
        <v>955</v>
      </c>
      <c r="J44" t="s">
        <v>956</v>
      </c>
      <c r="K44" t="s">
        <v>957</v>
      </c>
      <c r="L44" t="s">
        <v>268</v>
      </c>
      <c r="M44" t="s">
        <v>250</v>
      </c>
      <c r="N44" t="s">
        <v>958</v>
      </c>
    </row>
    <row r="45" spans="1:14" x14ac:dyDescent="0.25">
      <c r="A45">
        <v>41</v>
      </c>
      <c r="B45" t="s">
        <v>96</v>
      </c>
      <c r="C45" s="2" t="s">
        <v>960</v>
      </c>
      <c r="D45" t="s">
        <v>961</v>
      </c>
      <c r="E45" t="s">
        <v>896</v>
      </c>
      <c r="F45" t="s">
        <v>962</v>
      </c>
      <c r="G45" t="s">
        <v>963</v>
      </c>
      <c r="H45" t="s">
        <v>964</v>
      </c>
      <c r="I45" t="s">
        <v>965</v>
      </c>
      <c r="J45" t="s">
        <v>685</v>
      </c>
      <c r="K45" t="s">
        <v>966</v>
      </c>
      <c r="L45" t="s">
        <v>967</v>
      </c>
      <c r="M45" t="s">
        <v>968</v>
      </c>
      <c r="N45" t="s">
        <v>969</v>
      </c>
    </row>
    <row r="46" spans="1:14" x14ac:dyDescent="0.25">
      <c r="A46">
        <v>42</v>
      </c>
      <c r="B46" t="s">
        <v>302</v>
      </c>
      <c r="C46" s="2" t="s">
        <v>972</v>
      </c>
      <c r="D46" t="s">
        <v>973</v>
      </c>
      <c r="E46" t="s">
        <v>616</v>
      </c>
      <c r="F46" t="s">
        <v>974</v>
      </c>
      <c r="G46" t="s">
        <v>700</v>
      </c>
      <c r="H46" t="s">
        <v>975</v>
      </c>
      <c r="I46" t="s">
        <v>976</v>
      </c>
      <c r="J46" t="s">
        <v>977</v>
      </c>
      <c r="K46" t="s">
        <v>978</v>
      </c>
      <c r="L46" t="s">
        <v>979</v>
      </c>
      <c r="M46" t="s">
        <v>980</v>
      </c>
      <c r="N46" t="s">
        <v>981</v>
      </c>
    </row>
    <row r="47" spans="1:14" x14ac:dyDescent="0.25">
      <c r="A47">
        <v>43</v>
      </c>
      <c r="B47" t="s">
        <v>303</v>
      </c>
      <c r="C47" s="2" t="s">
        <v>646</v>
      </c>
      <c r="D47" t="s">
        <v>986</v>
      </c>
      <c r="E47" t="s">
        <v>822</v>
      </c>
      <c r="F47" t="s">
        <v>939</v>
      </c>
      <c r="G47" t="s">
        <v>465</v>
      </c>
      <c r="H47" t="s">
        <v>987</v>
      </c>
      <c r="I47" t="s">
        <v>988</v>
      </c>
      <c r="J47" t="s">
        <v>989</v>
      </c>
      <c r="K47" t="s">
        <v>615</v>
      </c>
      <c r="L47" t="s">
        <v>990</v>
      </c>
      <c r="M47" t="s">
        <v>991</v>
      </c>
      <c r="N47" t="s">
        <v>992</v>
      </c>
    </row>
    <row r="48" spans="1:14" x14ac:dyDescent="0.25">
      <c r="A48">
        <v>44</v>
      </c>
      <c r="B48" t="s">
        <v>304</v>
      </c>
      <c r="C48" s="2" t="s">
        <v>994</v>
      </c>
      <c r="D48" t="s">
        <v>995</v>
      </c>
      <c r="E48" t="s">
        <v>996</v>
      </c>
      <c r="F48" t="s">
        <v>952</v>
      </c>
      <c r="G48" t="s">
        <v>997</v>
      </c>
      <c r="H48" t="s">
        <v>998</v>
      </c>
      <c r="I48" t="s">
        <v>999</v>
      </c>
      <c r="J48" t="s">
        <v>1000</v>
      </c>
      <c r="K48" t="s">
        <v>1001</v>
      </c>
      <c r="L48" t="s">
        <v>1002</v>
      </c>
      <c r="M48" t="s">
        <v>1003</v>
      </c>
      <c r="N48" t="s">
        <v>1004</v>
      </c>
    </row>
    <row r="49" spans="1:14" x14ac:dyDescent="0.25">
      <c r="A49">
        <v>45</v>
      </c>
      <c r="B49" t="s">
        <v>305</v>
      </c>
      <c r="C49" s="2" t="s">
        <v>1008</v>
      </c>
      <c r="D49" t="s">
        <v>1009</v>
      </c>
      <c r="E49" t="s">
        <v>1010</v>
      </c>
      <c r="F49" t="s">
        <v>160</v>
      </c>
      <c r="G49" t="s">
        <v>1011</v>
      </c>
      <c r="H49" t="s">
        <v>1012</v>
      </c>
      <c r="I49" t="s">
        <v>392</v>
      </c>
      <c r="J49" t="s">
        <v>823</v>
      </c>
      <c r="K49" t="s">
        <v>765</v>
      </c>
      <c r="L49" t="s">
        <v>1013</v>
      </c>
      <c r="M49" t="s">
        <v>1014</v>
      </c>
      <c r="N49" t="s">
        <v>1015</v>
      </c>
    </row>
    <row r="50" spans="1:14" x14ac:dyDescent="0.25">
      <c r="A50">
        <v>46</v>
      </c>
      <c r="B50" t="s">
        <v>306</v>
      </c>
      <c r="C50" s="2" t="s">
        <v>1016</v>
      </c>
      <c r="D50" t="s">
        <v>386</v>
      </c>
      <c r="E50" t="s">
        <v>1017</v>
      </c>
      <c r="F50" t="s">
        <v>1018</v>
      </c>
      <c r="G50" t="s">
        <v>1019</v>
      </c>
      <c r="H50" t="s">
        <v>1020</v>
      </c>
      <c r="I50" t="s">
        <v>1021</v>
      </c>
      <c r="J50" t="s">
        <v>1022</v>
      </c>
      <c r="K50" t="s">
        <v>1023</v>
      </c>
      <c r="L50" t="s">
        <v>1024</v>
      </c>
      <c r="M50" t="s">
        <v>1025</v>
      </c>
      <c r="N50" t="s">
        <v>1026</v>
      </c>
    </row>
    <row r="51" spans="1:14" x14ac:dyDescent="0.25">
      <c r="A51">
        <v>47</v>
      </c>
      <c r="B51" t="s">
        <v>307</v>
      </c>
      <c r="C51" s="2" t="s">
        <v>1030</v>
      </c>
      <c r="D51" t="s">
        <v>1031</v>
      </c>
      <c r="E51" t="s">
        <v>1032</v>
      </c>
      <c r="F51" t="s">
        <v>1033</v>
      </c>
      <c r="G51" t="s">
        <v>1034</v>
      </c>
      <c r="H51" t="s">
        <v>1035</v>
      </c>
      <c r="I51" t="s">
        <v>1036</v>
      </c>
      <c r="J51" t="s">
        <v>1037</v>
      </c>
      <c r="K51" t="s">
        <v>728</v>
      </c>
      <c r="L51" t="s">
        <v>1038</v>
      </c>
      <c r="M51" t="s">
        <v>267</v>
      </c>
      <c r="N51" t="s">
        <v>1039</v>
      </c>
    </row>
    <row r="52" spans="1:14" x14ac:dyDescent="0.25">
      <c r="A52">
        <v>48</v>
      </c>
      <c r="B52" t="s">
        <v>308</v>
      </c>
      <c r="C52" s="2" t="s">
        <v>1042</v>
      </c>
      <c r="D52" t="s">
        <v>1043</v>
      </c>
      <c r="E52" t="s">
        <v>1044</v>
      </c>
      <c r="F52" t="s">
        <v>1045</v>
      </c>
      <c r="G52" t="s">
        <v>1046</v>
      </c>
      <c r="H52" t="s">
        <v>1047</v>
      </c>
      <c r="I52" t="s">
        <v>1048</v>
      </c>
      <c r="J52" t="s">
        <v>400</v>
      </c>
      <c r="K52" t="s">
        <v>379</v>
      </c>
      <c r="L52" t="s">
        <v>1049</v>
      </c>
      <c r="M52" t="s">
        <v>1050</v>
      </c>
      <c r="N52" t="s">
        <v>1051</v>
      </c>
    </row>
    <row r="53" spans="1:14" x14ac:dyDescent="0.25">
      <c r="A53">
        <v>49</v>
      </c>
      <c r="B53" t="s">
        <v>309</v>
      </c>
      <c r="C53" s="2" t="s">
        <v>1054</v>
      </c>
      <c r="D53" t="s">
        <v>1055</v>
      </c>
      <c r="E53" t="s">
        <v>1056</v>
      </c>
      <c r="F53" t="s">
        <v>1057</v>
      </c>
      <c r="G53" t="s">
        <v>211</v>
      </c>
      <c r="H53" t="s">
        <v>1058</v>
      </c>
      <c r="I53" t="s">
        <v>1059</v>
      </c>
      <c r="J53" t="s">
        <v>1060</v>
      </c>
      <c r="K53" t="s">
        <v>128</v>
      </c>
      <c r="L53" t="s">
        <v>1061</v>
      </c>
      <c r="M53" t="s">
        <v>1062</v>
      </c>
      <c r="N53" t="s">
        <v>1063</v>
      </c>
    </row>
    <row r="54" spans="1:14" x14ac:dyDescent="0.25">
      <c r="A54">
        <v>50</v>
      </c>
      <c r="B54" t="s">
        <v>310</v>
      </c>
      <c r="C54" s="2" t="s">
        <v>1068</v>
      </c>
      <c r="D54" t="s">
        <v>1069</v>
      </c>
      <c r="E54" t="s">
        <v>1070</v>
      </c>
      <c r="F54" t="s">
        <v>1071</v>
      </c>
      <c r="G54" t="s">
        <v>1072</v>
      </c>
      <c r="H54" t="s">
        <v>1073</v>
      </c>
      <c r="I54" t="s">
        <v>462</v>
      </c>
      <c r="J54" t="s">
        <v>1074</v>
      </c>
      <c r="K54" t="s">
        <v>1075</v>
      </c>
      <c r="L54" t="s">
        <v>383</v>
      </c>
      <c r="M54" t="s">
        <v>382</v>
      </c>
      <c r="N54" t="s">
        <v>1076</v>
      </c>
    </row>
    <row r="55" spans="1:14" x14ac:dyDescent="0.25">
      <c r="A55">
        <v>51</v>
      </c>
      <c r="B55" t="s">
        <v>311</v>
      </c>
      <c r="C55" s="2" t="s">
        <v>1079</v>
      </c>
      <c r="D55" t="s">
        <v>1080</v>
      </c>
      <c r="E55" t="s">
        <v>1081</v>
      </c>
      <c r="F55" t="s">
        <v>1082</v>
      </c>
      <c r="G55" t="s">
        <v>384</v>
      </c>
      <c r="H55" t="s">
        <v>1083</v>
      </c>
      <c r="I55" t="s">
        <v>142</v>
      </c>
      <c r="J55" t="s">
        <v>1084</v>
      </c>
      <c r="K55" t="s">
        <v>1085</v>
      </c>
      <c r="L55" t="s">
        <v>648</v>
      </c>
      <c r="M55" t="s">
        <v>419</v>
      </c>
      <c r="N55" t="s">
        <v>1086</v>
      </c>
    </row>
    <row r="56" spans="1:14" x14ac:dyDescent="0.25">
      <c r="A56">
        <v>52</v>
      </c>
      <c r="B56" t="s">
        <v>312</v>
      </c>
      <c r="C56" s="2" t="s">
        <v>652</v>
      </c>
      <c r="D56" t="s">
        <v>1069</v>
      </c>
      <c r="E56" t="s">
        <v>1088</v>
      </c>
      <c r="F56" t="s">
        <v>1033</v>
      </c>
      <c r="G56" t="s">
        <v>1089</v>
      </c>
      <c r="H56" t="s">
        <v>1090</v>
      </c>
      <c r="I56" t="s">
        <v>1091</v>
      </c>
      <c r="J56" t="s">
        <v>977</v>
      </c>
      <c r="K56" t="s">
        <v>1092</v>
      </c>
      <c r="L56" t="s">
        <v>1093</v>
      </c>
      <c r="M56" t="s">
        <v>1094</v>
      </c>
      <c r="N56" t="s">
        <v>1095</v>
      </c>
    </row>
    <row r="57" spans="1:14" x14ac:dyDescent="0.25">
      <c r="A57">
        <v>53</v>
      </c>
      <c r="B57" t="s">
        <v>102</v>
      </c>
      <c r="C57" s="2" t="s">
        <v>728</v>
      </c>
      <c r="D57" t="s">
        <v>1098</v>
      </c>
      <c r="E57" t="s">
        <v>354</v>
      </c>
      <c r="F57" t="s">
        <v>1099</v>
      </c>
      <c r="G57" t="s">
        <v>501</v>
      </c>
      <c r="H57" t="s">
        <v>1100</v>
      </c>
      <c r="I57" t="s">
        <v>1101</v>
      </c>
      <c r="J57" t="s">
        <v>1102</v>
      </c>
      <c r="K57" t="s">
        <v>1103</v>
      </c>
      <c r="L57" t="s">
        <v>1104</v>
      </c>
      <c r="M57" t="s">
        <v>1105</v>
      </c>
      <c r="N57" t="s">
        <v>1106</v>
      </c>
    </row>
    <row r="58" spans="1:14" x14ac:dyDescent="0.25">
      <c r="A58">
        <v>54</v>
      </c>
      <c r="B58" t="s">
        <v>313</v>
      </c>
      <c r="C58" s="2" t="s">
        <v>586</v>
      </c>
      <c r="D58" t="s">
        <v>1110</v>
      </c>
      <c r="E58" t="s">
        <v>1111</v>
      </c>
      <c r="F58" t="s">
        <v>1112</v>
      </c>
      <c r="G58" t="s">
        <v>1113</v>
      </c>
      <c r="H58" t="s">
        <v>1114</v>
      </c>
      <c r="I58" t="s">
        <v>1115</v>
      </c>
      <c r="J58" t="s">
        <v>1116</v>
      </c>
      <c r="K58" t="s">
        <v>1117</v>
      </c>
      <c r="L58" t="s">
        <v>1118</v>
      </c>
      <c r="M58" t="s">
        <v>1119</v>
      </c>
      <c r="N58" t="s">
        <v>1120</v>
      </c>
    </row>
    <row r="59" spans="1:14" x14ac:dyDescent="0.25">
      <c r="A59">
        <v>55</v>
      </c>
      <c r="B59" t="s">
        <v>104</v>
      </c>
      <c r="C59" s="2" t="s">
        <v>173</v>
      </c>
      <c r="D59" t="s">
        <v>1124</v>
      </c>
      <c r="E59" t="s">
        <v>1125</v>
      </c>
      <c r="F59" t="s">
        <v>412</v>
      </c>
      <c r="G59" t="s">
        <v>1126</v>
      </c>
      <c r="H59" t="s">
        <v>76</v>
      </c>
      <c r="I59" t="s">
        <v>220</v>
      </c>
      <c r="J59" t="s">
        <v>1127</v>
      </c>
      <c r="K59" t="s">
        <v>1128</v>
      </c>
      <c r="L59" t="s">
        <v>648</v>
      </c>
      <c r="M59" t="s">
        <v>1129</v>
      </c>
      <c r="N59" t="s">
        <v>1130</v>
      </c>
    </row>
    <row r="60" spans="1:14" x14ac:dyDescent="0.25">
      <c r="A60">
        <v>56</v>
      </c>
      <c r="B60" t="s">
        <v>314</v>
      </c>
      <c r="C60" s="2" t="s">
        <v>1134</v>
      </c>
      <c r="D60" t="s">
        <v>1135</v>
      </c>
      <c r="E60" t="s">
        <v>1136</v>
      </c>
      <c r="F60" t="s">
        <v>1137</v>
      </c>
      <c r="G60" t="s">
        <v>780</v>
      </c>
      <c r="H60" t="s">
        <v>1138</v>
      </c>
      <c r="I60" t="s">
        <v>1139</v>
      </c>
      <c r="J60" t="s">
        <v>1140</v>
      </c>
      <c r="K60" t="s">
        <v>1141</v>
      </c>
      <c r="L60" t="s">
        <v>1001</v>
      </c>
      <c r="M60" t="s">
        <v>377</v>
      </c>
      <c r="N60" t="s">
        <v>1142</v>
      </c>
    </row>
    <row r="61" spans="1:14" x14ac:dyDescent="0.25">
      <c r="A61">
        <v>57</v>
      </c>
      <c r="B61" t="s">
        <v>315</v>
      </c>
      <c r="C61" s="2" t="s">
        <v>1146</v>
      </c>
      <c r="D61" t="s">
        <v>1147</v>
      </c>
      <c r="E61" t="s">
        <v>603</v>
      </c>
      <c r="F61" t="s">
        <v>1148</v>
      </c>
      <c r="G61" t="s">
        <v>1149</v>
      </c>
      <c r="H61" t="s">
        <v>1150</v>
      </c>
      <c r="I61" t="s">
        <v>200</v>
      </c>
      <c r="J61" t="s">
        <v>1151</v>
      </c>
      <c r="K61" t="s">
        <v>128</v>
      </c>
      <c r="L61" t="s">
        <v>920</v>
      </c>
      <c r="M61" t="s">
        <v>929</v>
      </c>
      <c r="N61" t="s">
        <v>1152</v>
      </c>
    </row>
    <row r="62" spans="1:14" x14ac:dyDescent="0.25">
      <c r="A62">
        <v>58</v>
      </c>
      <c r="B62" t="s">
        <v>316</v>
      </c>
      <c r="C62" s="2" t="s">
        <v>1159</v>
      </c>
      <c r="D62" t="s">
        <v>114</v>
      </c>
      <c r="E62" t="s">
        <v>1160</v>
      </c>
      <c r="F62" t="s">
        <v>1161</v>
      </c>
      <c r="G62" t="s">
        <v>1162</v>
      </c>
      <c r="H62" t="s">
        <v>391</v>
      </c>
      <c r="I62" t="s">
        <v>144</v>
      </c>
      <c r="J62" t="s">
        <v>262</v>
      </c>
      <c r="K62" t="s">
        <v>1163</v>
      </c>
      <c r="L62" t="s">
        <v>1164</v>
      </c>
      <c r="M62" t="s">
        <v>1165</v>
      </c>
      <c r="N62" t="s">
        <v>1166</v>
      </c>
    </row>
    <row r="63" spans="1:14" x14ac:dyDescent="0.25">
      <c r="A63">
        <v>59</v>
      </c>
      <c r="B63" t="s">
        <v>317</v>
      </c>
      <c r="C63" s="2" t="s">
        <v>1169</v>
      </c>
      <c r="D63" t="s">
        <v>1170</v>
      </c>
      <c r="E63" t="s">
        <v>1171</v>
      </c>
      <c r="F63" t="s">
        <v>1172</v>
      </c>
      <c r="G63" t="s">
        <v>1173</v>
      </c>
      <c r="H63" t="s">
        <v>944</v>
      </c>
      <c r="I63" t="s">
        <v>461</v>
      </c>
      <c r="J63" t="s">
        <v>1174</v>
      </c>
      <c r="K63" t="s">
        <v>1175</v>
      </c>
      <c r="L63" t="s">
        <v>212</v>
      </c>
      <c r="M63" t="s">
        <v>1176</v>
      </c>
      <c r="N63" t="s">
        <v>1177</v>
      </c>
    </row>
    <row r="64" spans="1:14" x14ac:dyDescent="0.25">
      <c r="A64">
        <v>60</v>
      </c>
      <c r="B64" t="s">
        <v>318</v>
      </c>
      <c r="C64" s="2" t="s">
        <v>1181</v>
      </c>
      <c r="D64" t="s">
        <v>1182</v>
      </c>
      <c r="E64" t="s">
        <v>886</v>
      </c>
      <c r="F64" t="s">
        <v>1183</v>
      </c>
      <c r="G64" t="s">
        <v>1184</v>
      </c>
      <c r="H64" t="s">
        <v>1185</v>
      </c>
      <c r="I64" t="s">
        <v>1186</v>
      </c>
      <c r="J64" t="s">
        <v>885</v>
      </c>
      <c r="K64" t="s">
        <v>767</v>
      </c>
      <c r="L64" t="s">
        <v>1075</v>
      </c>
      <c r="M64" t="s">
        <v>1187</v>
      </c>
      <c r="N64" t="s">
        <v>1188</v>
      </c>
    </row>
    <row r="65" spans="1:14" x14ac:dyDescent="0.25">
      <c r="A65">
        <v>61</v>
      </c>
      <c r="B65" t="s">
        <v>319</v>
      </c>
      <c r="C65" s="2" t="s">
        <v>1195</v>
      </c>
      <c r="D65" t="s">
        <v>1161</v>
      </c>
      <c r="E65" t="s">
        <v>1196</v>
      </c>
      <c r="F65" t="s">
        <v>1197</v>
      </c>
      <c r="G65" t="s">
        <v>1198</v>
      </c>
      <c r="H65" t="s">
        <v>1199</v>
      </c>
      <c r="I65" t="s">
        <v>481</v>
      </c>
      <c r="J65" t="s">
        <v>394</v>
      </c>
      <c r="K65" t="s">
        <v>1200</v>
      </c>
      <c r="L65" t="s">
        <v>1023</v>
      </c>
      <c r="M65" t="s">
        <v>1201</v>
      </c>
      <c r="N65" t="s">
        <v>1202</v>
      </c>
    </row>
    <row r="66" spans="1:14" x14ac:dyDescent="0.25">
      <c r="A66">
        <v>62</v>
      </c>
      <c r="B66" t="s">
        <v>320</v>
      </c>
      <c r="C66" s="2" t="s">
        <v>223</v>
      </c>
      <c r="D66" t="s">
        <v>1206</v>
      </c>
      <c r="E66" t="s">
        <v>231</v>
      </c>
      <c r="F66" t="s">
        <v>1207</v>
      </c>
      <c r="G66" t="s">
        <v>1208</v>
      </c>
      <c r="H66" t="s">
        <v>1209</v>
      </c>
      <c r="I66" t="s">
        <v>40</v>
      </c>
      <c r="J66" t="s">
        <v>1210</v>
      </c>
      <c r="K66" t="s">
        <v>1200</v>
      </c>
      <c r="L66" t="s">
        <v>1117</v>
      </c>
      <c r="M66" t="s">
        <v>1211</v>
      </c>
      <c r="N66" t="s">
        <v>1212</v>
      </c>
    </row>
    <row r="67" spans="1:14" x14ac:dyDescent="0.25">
      <c r="A67">
        <v>63</v>
      </c>
      <c r="B67" t="s">
        <v>321</v>
      </c>
      <c r="C67" s="2" t="s">
        <v>1215</v>
      </c>
      <c r="D67" t="s">
        <v>1216</v>
      </c>
      <c r="E67" t="s">
        <v>1217</v>
      </c>
      <c r="F67" t="s">
        <v>1218</v>
      </c>
      <c r="G67" t="s">
        <v>1219</v>
      </c>
      <c r="H67" t="s">
        <v>1220</v>
      </c>
      <c r="I67" t="s">
        <v>1221</v>
      </c>
      <c r="J67" t="s">
        <v>428</v>
      </c>
      <c r="K67" t="s">
        <v>189</v>
      </c>
      <c r="L67" t="s">
        <v>437</v>
      </c>
      <c r="M67" t="s">
        <v>1222</v>
      </c>
      <c r="N67" t="s">
        <v>1223</v>
      </c>
    </row>
    <row r="68" spans="1:14" x14ac:dyDescent="0.25">
      <c r="A68">
        <v>64</v>
      </c>
      <c r="B68" t="s">
        <v>322</v>
      </c>
      <c r="C68" s="2" t="s">
        <v>1224</v>
      </c>
      <c r="D68" t="s">
        <v>1225</v>
      </c>
      <c r="E68" t="s">
        <v>1226</v>
      </c>
      <c r="F68" t="s">
        <v>1227</v>
      </c>
      <c r="G68" t="s">
        <v>1228</v>
      </c>
      <c r="H68" t="s">
        <v>1229</v>
      </c>
      <c r="I68" t="s">
        <v>371</v>
      </c>
      <c r="J68" t="s">
        <v>1230</v>
      </c>
      <c r="K68" t="s">
        <v>1231</v>
      </c>
      <c r="L68" t="s">
        <v>1232</v>
      </c>
      <c r="M68" t="s">
        <v>1233</v>
      </c>
      <c r="N68" t="s">
        <v>1234</v>
      </c>
    </row>
    <row r="69" spans="1:14" x14ac:dyDescent="0.25">
      <c r="A69">
        <v>65</v>
      </c>
      <c r="B69" t="s">
        <v>323</v>
      </c>
      <c r="C69" s="2" t="s">
        <v>1235</v>
      </c>
      <c r="D69" t="s">
        <v>1236</v>
      </c>
      <c r="E69" t="s">
        <v>1237</v>
      </c>
      <c r="F69" t="s">
        <v>1238</v>
      </c>
      <c r="G69" t="s">
        <v>1239</v>
      </c>
      <c r="H69" t="s">
        <v>1240</v>
      </c>
      <c r="I69" t="s">
        <v>1241</v>
      </c>
      <c r="J69" t="s">
        <v>775</v>
      </c>
      <c r="K69" t="s">
        <v>1242</v>
      </c>
      <c r="L69" t="s">
        <v>1243</v>
      </c>
      <c r="M69" t="s">
        <v>1244</v>
      </c>
      <c r="N69" t="s">
        <v>1245</v>
      </c>
    </row>
    <row r="70" spans="1:14" x14ac:dyDescent="0.25">
      <c r="A70">
        <v>66</v>
      </c>
      <c r="B70" t="s">
        <v>324</v>
      </c>
      <c r="C70" s="2" t="s">
        <v>1246</v>
      </c>
      <c r="D70" t="s">
        <v>1247</v>
      </c>
      <c r="E70" t="s">
        <v>781</v>
      </c>
      <c r="F70" t="s">
        <v>1248</v>
      </c>
      <c r="G70" t="s">
        <v>1228</v>
      </c>
      <c r="H70" t="s">
        <v>1249</v>
      </c>
      <c r="I70" t="s">
        <v>1241</v>
      </c>
      <c r="J70" t="s">
        <v>355</v>
      </c>
      <c r="K70" t="s">
        <v>1250</v>
      </c>
      <c r="L70" t="s">
        <v>1251</v>
      </c>
      <c r="M70" t="s">
        <v>1252</v>
      </c>
      <c r="N70" t="s">
        <v>1253</v>
      </c>
    </row>
    <row r="71" spans="1:14" x14ac:dyDescent="0.25">
      <c r="A71">
        <v>67</v>
      </c>
      <c r="B71" t="s">
        <v>325</v>
      </c>
      <c r="C71" s="2" t="s">
        <v>1254</v>
      </c>
      <c r="D71" t="s">
        <v>1255</v>
      </c>
      <c r="E71" t="s">
        <v>1256</v>
      </c>
      <c r="F71" t="s">
        <v>1257</v>
      </c>
      <c r="G71" t="s">
        <v>570</v>
      </c>
      <c r="H71" t="s">
        <v>1258</v>
      </c>
      <c r="I71" t="s">
        <v>1259</v>
      </c>
      <c r="J71" t="s">
        <v>1260</v>
      </c>
      <c r="K71" t="s">
        <v>138</v>
      </c>
      <c r="L71" t="s">
        <v>261</v>
      </c>
      <c r="M71" t="s">
        <v>146</v>
      </c>
      <c r="N71" t="s">
        <v>1261</v>
      </c>
    </row>
    <row r="72" spans="1:14" x14ac:dyDescent="0.25">
      <c r="A72">
        <v>68</v>
      </c>
      <c r="B72" t="s">
        <v>326</v>
      </c>
      <c r="C72" s="2" t="s">
        <v>1262</v>
      </c>
      <c r="D72" t="s">
        <v>1263</v>
      </c>
      <c r="E72" t="s">
        <v>1264</v>
      </c>
      <c r="F72" t="s">
        <v>1265</v>
      </c>
      <c r="G72" t="s">
        <v>195</v>
      </c>
      <c r="H72" t="s">
        <v>1266</v>
      </c>
      <c r="I72" t="s">
        <v>666</v>
      </c>
      <c r="J72" t="s">
        <v>1267</v>
      </c>
      <c r="K72" t="s">
        <v>617</v>
      </c>
      <c r="L72" t="s">
        <v>1268</v>
      </c>
      <c r="M72" t="s">
        <v>1233</v>
      </c>
      <c r="N72" t="s">
        <v>1269</v>
      </c>
    </row>
    <row r="73" spans="1:14" x14ac:dyDescent="0.25">
      <c r="A73">
        <v>69</v>
      </c>
      <c r="B73" t="s">
        <v>327</v>
      </c>
      <c r="C73" s="2" t="s">
        <v>1271</v>
      </c>
      <c r="D73" t="s">
        <v>1272</v>
      </c>
      <c r="E73" t="s">
        <v>1273</v>
      </c>
      <c r="F73" t="s">
        <v>1274</v>
      </c>
      <c r="G73" t="s">
        <v>1275</v>
      </c>
      <c r="H73" t="s">
        <v>1276</v>
      </c>
      <c r="I73" t="s">
        <v>1277</v>
      </c>
      <c r="J73" t="s">
        <v>1278</v>
      </c>
      <c r="K73" t="s">
        <v>1279</v>
      </c>
      <c r="L73" t="s">
        <v>1280</v>
      </c>
      <c r="M73" t="s">
        <v>1281</v>
      </c>
      <c r="N73" t="s">
        <v>1282</v>
      </c>
    </row>
    <row r="74" spans="1:14" x14ac:dyDescent="0.25">
      <c r="A74">
        <v>70</v>
      </c>
      <c r="B74" t="s">
        <v>328</v>
      </c>
      <c r="C74" s="2" t="s">
        <v>1283</v>
      </c>
      <c r="D74" t="s">
        <v>1284</v>
      </c>
      <c r="E74" t="s">
        <v>1285</v>
      </c>
      <c r="F74" t="s">
        <v>1286</v>
      </c>
      <c r="G74" t="s">
        <v>1287</v>
      </c>
      <c r="H74" t="s">
        <v>1288</v>
      </c>
      <c r="I74" t="s">
        <v>1289</v>
      </c>
      <c r="J74" t="s">
        <v>1290</v>
      </c>
      <c r="K74" t="s">
        <v>1291</v>
      </c>
      <c r="L74" t="s">
        <v>395</v>
      </c>
      <c r="M74" t="s">
        <v>1292</v>
      </c>
      <c r="N74" t="s">
        <v>1293</v>
      </c>
    </row>
    <row r="75" spans="1:14" x14ac:dyDescent="0.25">
      <c r="A75">
        <v>71</v>
      </c>
      <c r="B75" t="s">
        <v>98</v>
      </c>
      <c r="C75" s="2" t="s">
        <v>1296</v>
      </c>
      <c r="D75" t="s">
        <v>708</v>
      </c>
      <c r="E75" t="s">
        <v>1297</v>
      </c>
      <c r="F75" t="s">
        <v>1298</v>
      </c>
      <c r="G75" t="s">
        <v>430</v>
      </c>
      <c r="H75" t="s">
        <v>1299</v>
      </c>
      <c r="I75" t="s">
        <v>1300</v>
      </c>
      <c r="J75" t="s">
        <v>1301</v>
      </c>
      <c r="K75" t="s">
        <v>1302</v>
      </c>
      <c r="L75" t="s">
        <v>1303</v>
      </c>
      <c r="M75" t="s">
        <v>1304</v>
      </c>
      <c r="N75" t="s">
        <v>1305</v>
      </c>
    </row>
    <row r="76" spans="1:14" x14ac:dyDescent="0.25">
      <c r="A76">
        <v>72</v>
      </c>
      <c r="B76" t="s">
        <v>100</v>
      </c>
      <c r="C76" s="2" t="s">
        <v>1308</v>
      </c>
      <c r="D76" t="s">
        <v>661</v>
      </c>
      <c r="E76" t="s">
        <v>1309</v>
      </c>
      <c r="F76" t="s">
        <v>1310</v>
      </c>
      <c r="G76" t="s">
        <v>1311</v>
      </c>
      <c r="H76" t="s">
        <v>1312</v>
      </c>
      <c r="I76" t="s">
        <v>1259</v>
      </c>
      <c r="J76" t="s">
        <v>188</v>
      </c>
      <c r="K76" t="s">
        <v>1313</v>
      </c>
      <c r="L76" t="s">
        <v>1314</v>
      </c>
      <c r="M76" t="s">
        <v>1094</v>
      </c>
      <c r="N76" t="s">
        <v>1315</v>
      </c>
    </row>
    <row r="77" spans="1:14" x14ac:dyDescent="0.25">
      <c r="A77">
        <v>73</v>
      </c>
      <c r="B77" t="s">
        <v>329</v>
      </c>
      <c r="C77" s="2" t="s">
        <v>1318</v>
      </c>
      <c r="D77" t="s">
        <v>1319</v>
      </c>
      <c r="E77" t="s">
        <v>263</v>
      </c>
      <c r="F77" t="s">
        <v>1259</v>
      </c>
      <c r="G77" t="s">
        <v>1320</v>
      </c>
      <c r="H77" t="s">
        <v>1321</v>
      </c>
      <c r="I77" t="s">
        <v>360</v>
      </c>
      <c r="J77" t="s">
        <v>1322</v>
      </c>
      <c r="K77" t="s">
        <v>76</v>
      </c>
      <c r="L77" t="s">
        <v>1323</v>
      </c>
      <c r="M77" t="s">
        <v>1324</v>
      </c>
      <c r="N77" t="s">
        <v>1325</v>
      </c>
    </row>
    <row r="78" spans="1:14" x14ac:dyDescent="0.25">
      <c r="A78">
        <v>74</v>
      </c>
      <c r="B78" t="s">
        <v>330</v>
      </c>
      <c r="C78" s="2" t="s">
        <v>1333</v>
      </c>
      <c r="D78" t="s">
        <v>1092</v>
      </c>
      <c r="E78" t="s">
        <v>206</v>
      </c>
      <c r="F78" t="s">
        <v>1334</v>
      </c>
      <c r="G78" t="s">
        <v>1335</v>
      </c>
      <c r="H78" t="s">
        <v>501</v>
      </c>
      <c r="I78" t="s">
        <v>1336</v>
      </c>
      <c r="J78" t="s">
        <v>1337</v>
      </c>
      <c r="K78" t="s">
        <v>450</v>
      </c>
      <c r="L78" t="s">
        <v>1338</v>
      </c>
      <c r="M78" t="s">
        <v>436</v>
      </c>
      <c r="N78" t="s">
        <v>1339</v>
      </c>
    </row>
    <row r="79" spans="1:14" x14ac:dyDescent="0.25">
      <c r="A79">
        <v>75</v>
      </c>
      <c r="B79" t="s">
        <v>331</v>
      </c>
      <c r="C79" s="2" t="s">
        <v>1345</v>
      </c>
      <c r="D79" t="s">
        <v>1346</v>
      </c>
      <c r="E79" t="s">
        <v>1347</v>
      </c>
      <c r="F79" t="s">
        <v>1348</v>
      </c>
      <c r="G79" t="s">
        <v>667</v>
      </c>
      <c r="H79" t="s">
        <v>1349</v>
      </c>
      <c r="I79" t="s">
        <v>1350</v>
      </c>
      <c r="J79" t="s">
        <v>1351</v>
      </c>
      <c r="K79" t="s">
        <v>1352</v>
      </c>
      <c r="L79" t="s">
        <v>129</v>
      </c>
      <c r="M79" t="s">
        <v>1353</v>
      </c>
      <c r="N79" t="s">
        <v>1354</v>
      </c>
    </row>
    <row r="80" spans="1:14" x14ac:dyDescent="0.25">
      <c r="A80">
        <v>76</v>
      </c>
      <c r="B80" t="s">
        <v>97</v>
      </c>
      <c r="C80" s="2" t="s">
        <v>1358</v>
      </c>
      <c r="D80" t="s">
        <v>1359</v>
      </c>
      <c r="E80" t="s">
        <v>389</v>
      </c>
      <c r="F80" t="s">
        <v>1360</v>
      </c>
      <c r="G80" t="s">
        <v>482</v>
      </c>
      <c r="H80" t="s">
        <v>1361</v>
      </c>
      <c r="I80" t="s">
        <v>1163</v>
      </c>
      <c r="J80" t="s">
        <v>1362</v>
      </c>
      <c r="K80" t="s">
        <v>976</v>
      </c>
      <c r="L80" t="s">
        <v>1363</v>
      </c>
      <c r="M80" t="s">
        <v>1364</v>
      </c>
      <c r="N80" t="s">
        <v>1365</v>
      </c>
    </row>
    <row r="81" spans="1:14" x14ac:dyDescent="0.25">
      <c r="A81">
        <v>77</v>
      </c>
      <c r="B81" t="s">
        <v>332</v>
      </c>
      <c r="C81" s="2" t="s">
        <v>1367</v>
      </c>
      <c r="D81" t="s">
        <v>1368</v>
      </c>
      <c r="E81" t="s">
        <v>1369</v>
      </c>
      <c r="F81" t="s">
        <v>1370</v>
      </c>
      <c r="G81" t="s">
        <v>1371</v>
      </c>
      <c r="H81" t="s">
        <v>1372</v>
      </c>
      <c r="I81" t="s">
        <v>667</v>
      </c>
      <c r="J81" t="s">
        <v>251</v>
      </c>
      <c r="K81" t="s">
        <v>1373</v>
      </c>
      <c r="L81" t="s">
        <v>131</v>
      </c>
      <c r="M81" t="s">
        <v>1374</v>
      </c>
      <c r="N81" t="s">
        <v>1375</v>
      </c>
    </row>
    <row r="82" spans="1:14" x14ac:dyDescent="0.25">
      <c r="A82">
        <v>78</v>
      </c>
      <c r="B82" t="s">
        <v>333</v>
      </c>
      <c r="C82" s="2" t="s">
        <v>791</v>
      </c>
      <c r="D82" t="s">
        <v>1378</v>
      </c>
      <c r="E82" t="s">
        <v>1379</v>
      </c>
      <c r="F82" t="s">
        <v>1380</v>
      </c>
      <c r="G82" t="s">
        <v>1113</v>
      </c>
      <c r="H82" t="s">
        <v>1381</v>
      </c>
      <c r="I82" t="s">
        <v>371</v>
      </c>
      <c r="J82" t="s">
        <v>1382</v>
      </c>
      <c r="K82" t="s">
        <v>1383</v>
      </c>
      <c r="L82" t="s">
        <v>1136</v>
      </c>
      <c r="M82" t="s">
        <v>991</v>
      </c>
      <c r="N82" t="s">
        <v>1384</v>
      </c>
    </row>
    <row r="83" spans="1:14" x14ac:dyDescent="0.25">
      <c r="A83">
        <v>79</v>
      </c>
      <c r="B83" t="s">
        <v>91</v>
      </c>
      <c r="C83" s="2" t="s">
        <v>1386</v>
      </c>
      <c r="D83" t="s">
        <v>1387</v>
      </c>
      <c r="E83" t="s">
        <v>1388</v>
      </c>
      <c r="F83" t="s">
        <v>730</v>
      </c>
      <c r="G83" t="s">
        <v>1389</v>
      </c>
      <c r="H83" t="s">
        <v>1390</v>
      </c>
      <c r="I83" t="s">
        <v>987</v>
      </c>
      <c r="J83" t="s">
        <v>161</v>
      </c>
      <c r="K83" t="s">
        <v>585</v>
      </c>
      <c r="L83" t="s">
        <v>1391</v>
      </c>
      <c r="M83" t="s">
        <v>1392</v>
      </c>
      <c r="N83" t="s">
        <v>1393</v>
      </c>
    </row>
    <row r="84" spans="1:14" x14ac:dyDescent="0.25">
      <c r="A84">
        <v>80</v>
      </c>
      <c r="B84" t="s">
        <v>334</v>
      </c>
      <c r="C84" s="2" t="s">
        <v>1395</v>
      </c>
      <c r="D84" t="s">
        <v>1396</v>
      </c>
      <c r="E84" t="s">
        <v>392</v>
      </c>
      <c r="F84" t="s">
        <v>1397</v>
      </c>
      <c r="G84" t="s">
        <v>1398</v>
      </c>
      <c r="H84" t="s">
        <v>1399</v>
      </c>
      <c r="I84" t="s">
        <v>1400</v>
      </c>
      <c r="J84" t="s">
        <v>1401</v>
      </c>
      <c r="K84" t="s">
        <v>141</v>
      </c>
      <c r="L84" t="s">
        <v>1402</v>
      </c>
      <c r="M84" t="s">
        <v>1403</v>
      </c>
      <c r="N84" t="s">
        <v>1404</v>
      </c>
    </row>
    <row r="85" spans="1:14" x14ac:dyDescent="0.25">
      <c r="A85">
        <v>81</v>
      </c>
      <c r="B85" t="s">
        <v>335</v>
      </c>
      <c r="C85" s="2" t="s">
        <v>1407</v>
      </c>
      <c r="D85" t="s">
        <v>1408</v>
      </c>
      <c r="E85" t="s">
        <v>1409</v>
      </c>
      <c r="F85" t="s">
        <v>681</v>
      </c>
      <c r="G85" t="s">
        <v>1410</v>
      </c>
      <c r="H85" t="s">
        <v>1411</v>
      </c>
      <c r="I85" t="s">
        <v>1412</v>
      </c>
      <c r="J85" t="s">
        <v>396</v>
      </c>
      <c r="K85" t="s">
        <v>1413</v>
      </c>
      <c r="L85" t="s">
        <v>1414</v>
      </c>
      <c r="M85" t="s">
        <v>127</v>
      </c>
      <c r="N85" t="s">
        <v>1415</v>
      </c>
    </row>
    <row r="86" spans="1:14" x14ac:dyDescent="0.25">
      <c r="A86">
        <v>82</v>
      </c>
      <c r="B86" t="s">
        <v>336</v>
      </c>
      <c r="C86" s="2" t="s">
        <v>1417</v>
      </c>
      <c r="D86" t="s">
        <v>1418</v>
      </c>
      <c r="E86" t="s">
        <v>1147</v>
      </c>
      <c r="F86" t="s">
        <v>1380</v>
      </c>
      <c r="G86" t="s">
        <v>1113</v>
      </c>
      <c r="H86" t="s">
        <v>1419</v>
      </c>
      <c r="I86" t="s">
        <v>1420</v>
      </c>
      <c r="J86" t="s">
        <v>1335</v>
      </c>
      <c r="K86" t="s">
        <v>1421</v>
      </c>
      <c r="L86" t="s">
        <v>1049</v>
      </c>
      <c r="M86" t="s">
        <v>1422</v>
      </c>
      <c r="N86" t="s">
        <v>1423</v>
      </c>
    </row>
    <row r="87" spans="1:14" x14ac:dyDescent="0.25">
      <c r="A87">
        <v>83</v>
      </c>
      <c r="B87" t="s">
        <v>337</v>
      </c>
      <c r="C87" s="2" t="s">
        <v>1426</v>
      </c>
      <c r="D87" t="s">
        <v>1427</v>
      </c>
      <c r="E87" t="s">
        <v>880</v>
      </c>
      <c r="F87" t="s">
        <v>1428</v>
      </c>
      <c r="G87" t="s">
        <v>1429</v>
      </c>
      <c r="H87" t="s">
        <v>1430</v>
      </c>
      <c r="I87" t="s">
        <v>1431</v>
      </c>
      <c r="J87" t="s">
        <v>1432</v>
      </c>
      <c r="K87" t="s">
        <v>1433</v>
      </c>
      <c r="L87" t="s">
        <v>1434</v>
      </c>
      <c r="M87" t="s">
        <v>178</v>
      </c>
      <c r="N87" t="s">
        <v>1435</v>
      </c>
    </row>
    <row r="88" spans="1:14" x14ac:dyDescent="0.25">
      <c r="A88">
        <v>84</v>
      </c>
      <c r="B88" t="s">
        <v>338</v>
      </c>
      <c r="C88" s="2" t="s">
        <v>960</v>
      </c>
      <c r="D88" t="s">
        <v>1436</v>
      </c>
      <c r="E88" t="s">
        <v>1437</v>
      </c>
      <c r="F88" t="s">
        <v>1438</v>
      </c>
      <c r="G88" t="s">
        <v>1439</v>
      </c>
      <c r="H88" t="s">
        <v>1440</v>
      </c>
      <c r="I88" t="s">
        <v>1441</v>
      </c>
      <c r="J88" t="s">
        <v>668</v>
      </c>
      <c r="K88" t="s">
        <v>389</v>
      </c>
      <c r="L88" t="s">
        <v>1442</v>
      </c>
      <c r="M88" t="s">
        <v>1443</v>
      </c>
      <c r="N88" t="s">
        <v>1444</v>
      </c>
    </row>
    <row r="89" spans="1:14" x14ac:dyDescent="0.25">
      <c r="A89">
        <v>85</v>
      </c>
      <c r="B89" t="s">
        <v>339</v>
      </c>
      <c r="C89" s="2" t="s">
        <v>1447</v>
      </c>
      <c r="D89" t="s">
        <v>1448</v>
      </c>
      <c r="E89" t="s">
        <v>401</v>
      </c>
      <c r="F89" t="s">
        <v>1449</v>
      </c>
      <c r="G89" t="s">
        <v>1450</v>
      </c>
      <c r="H89" t="s">
        <v>1451</v>
      </c>
      <c r="I89" t="s">
        <v>1452</v>
      </c>
      <c r="J89" t="s">
        <v>1453</v>
      </c>
      <c r="K89" t="s">
        <v>1454</v>
      </c>
      <c r="L89" t="s">
        <v>1455</v>
      </c>
      <c r="M89" t="s">
        <v>1456</v>
      </c>
      <c r="N89" t="s">
        <v>1457</v>
      </c>
    </row>
    <row r="90" spans="1:14" x14ac:dyDescent="0.25">
      <c r="A90">
        <v>86</v>
      </c>
      <c r="B90" t="s">
        <v>340</v>
      </c>
      <c r="C90" s="2" t="s">
        <v>366</v>
      </c>
      <c r="D90" t="s">
        <v>1459</v>
      </c>
      <c r="E90" t="s">
        <v>368</v>
      </c>
      <c r="F90" t="s">
        <v>1460</v>
      </c>
      <c r="G90" t="s">
        <v>1461</v>
      </c>
      <c r="H90" t="s">
        <v>1462</v>
      </c>
      <c r="I90" t="s">
        <v>1463</v>
      </c>
      <c r="J90" t="s">
        <v>1464</v>
      </c>
      <c r="K90" t="s">
        <v>1465</v>
      </c>
      <c r="L90" t="s">
        <v>1466</v>
      </c>
      <c r="M90" t="s">
        <v>1467</v>
      </c>
      <c r="N90" t="s">
        <v>1468</v>
      </c>
    </row>
    <row r="91" spans="1:14" x14ac:dyDescent="0.25">
      <c r="A91">
        <v>87</v>
      </c>
      <c r="B91" t="s">
        <v>101</v>
      </c>
      <c r="C91" s="2" t="s">
        <v>1470</v>
      </c>
      <c r="D91" t="s">
        <v>1471</v>
      </c>
      <c r="E91" t="s">
        <v>177</v>
      </c>
      <c r="F91" t="s">
        <v>666</v>
      </c>
      <c r="G91" t="s">
        <v>1472</v>
      </c>
      <c r="H91" t="s">
        <v>1473</v>
      </c>
      <c r="I91" t="s">
        <v>1474</v>
      </c>
      <c r="J91" t="s">
        <v>1010</v>
      </c>
      <c r="K91" t="s">
        <v>1475</v>
      </c>
      <c r="L91" t="s">
        <v>1476</v>
      </c>
      <c r="M91" t="s">
        <v>1477</v>
      </c>
      <c r="N91" t="s">
        <v>1478</v>
      </c>
    </row>
    <row r="92" spans="1:14" x14ac:dyDescent="0.25">
      <c r="A92">
        <v>88</v>
      </c>
      <c r="B92" t="s">
        <v>341</v>
      </c>
      <c r="C92" s="2" t="s">
        <v>1480</v>
      </c>
      <c r="D92" t="s">
        <v>1481</v>
      </c>
      <c r="E92" t="s">
        <v>1482</v>
      </c>
      <c r="F92" t="s">
        <v>1483</v>
      </c>
      <c r="G92" t="s">
        <v>1429</v>
      </c>
      <c r="H92" t="s">
        <v>1484</v>
      </c>
      <c r="I92" t="s">
        <v>1485</v>
      </c>
      <c r="J92" t="s">
        <v>1486</v>
      </c>
      <c r="K92" t="s">
        <v>1487</v>
      </c>
      <c r="L92" t="s">
        <v>1434</v>
      </c>
      <c r="M92" t="s">
        <v>870</v>
      </c>
      <c r="N92" t="s">
        <v>1488</v>
      </c>
    </row>
    <row r="93" spans="1:14" x14ac:dyDescent="0.25">
      <c r="A93">
        <v>89</v>
      </c>
      <c r="B93" t="s">
        <v>342</v>
      </c>
      <c r="C93" s="2" t="s">
        <v>1492</v>
      </c>
      <c r="D93" t="s">
        <v>1493</v>
      </c>
      <c r="E93" t="s">
        <v>1494</v>
      </c>
      <c r="F93" t="s">
        <v>1495</v>
      </c>
      <c r="G93" t="s">
        <v>1496</v>
      </c>
      <c r="H93" t="s">
        <v>1497</v>
      </c>
      <c r="I93" t="s">
        <v>1498</v>
      </c>
      <c r="J93" t="s">
        <v>1499</v>
      </c>
      <c r="K93" t="s">
        <v>526</v>
      </c>
      <c r="L93" t="s">
        <v>1500</v>
      </c>
      <c r="M93" t="s">
        <v>1501</v>
      </c>
      <c r="N93" t="s">
        <v>1502</v>
      </c>
    </row>
    <row r="94" spans="1:14" x14ac:dyDescent="0.25">
      <c r="A94">
        <v>90</v>
      </c>
      <c r="B94" t="s">
        <v>343</v>
      </c>
      <c r="C94" s="2" t="s">
        <v>1504</v>
      </c>
      <c r="D94" t="s">
        <v>1505</v>
      </c>
      <c r="E94" t="s">
        <v>1297</v>
      </c>
      <c r="F94" t="s">
        <v>1485</v>
      </c>
      <c r="G94" t="s">
        <v>1506</v>
      </c>
      <c r="H94" t="s">
        <v>1507</v>
      </c>
      <c r="I94" t="s">
        <v>1310</v>
      </c>
      <c r="J94" t="s">
        <v>1508</v>
      </c>
      <c r="K94" t="s">
        <v>1509</v>
      </c>
      <c r="L94" t="s">
        <v>1510</v>
      </c>
      <c r="M94" t="s">
        <v>1511</v>
      </c>
      <c r="N94" t="s">
        <v>1512</v>
      </c>
    </row>
    <row r="95" spans="1:14" x14ac:dyDescent="0.25">
      <c r="A95">
        <v>91</v>
      </c>
      <c r="B95" t="s">
        <v>344</v>
      </c>
      <c r="C95" s="2" t="s">
        <v>1513</v>
      </c>
      <c r="D95" t="s">
        <v>1514</v>
      </c>
      <c r="E95" t="s">
        <v>1515</v>
      </c>
      <c r="F95" t="s">
        <v>1516</v>
      </c>
      <c r="G95" t="s">
        <v>385</v>
      </c>
      <c r="H95" t="s">
        <v>1517</v>
      </c>
      <c r="I95" t="s">
        <v>635</v>
      </c>
      <c r="J95" t="s">
        <v>1518</v>
      </c>
      <c r="K95" t="s">
        <v>1519</v>
      </c>
      <c r="L95" t="s">
        <v>1520</v>
      </c>
      <c r="M95" t="s">
        <v>1521</v>
      </c>
      <c r="N95" t="s">
        <v>1522</v>
      </c>
    </row>
    <row r="96" spans="1:14" x14ac:dyDescent="0.25">
      <c r="A96">
        <v>92</v>
      </c>
      <c r="B96" t="s">
        <v>345</v>
      </c>
      <c r="C96" s="2" t="s">
        <v>1525</v>
      </c>
      <c r="D96" t="s">
        <v>1526</v>
      </c>
      <c r="E96" t="s">
        <v>1527</v>
      </c>
      <c r="F96" t="s">
        <v>1528</v>
      </c>
      <c r="G96" t="s">
        <v>1239</v>
      </c>
      <c r="H96" t="s">
        <v>1266</v>
      </c>
      <c r="I96" t="s">
        <v>1529</v>
      </c>
      <c r="J96" t="s">
        <v>1508</v>
      </c>
      <c r="K96" t="s">
        <v>1530</v>
      </c>
      <c r="L96" t="s">
        <v>1531</v>
      </c>
      <c r="M96" t="s">
        <v>1532</v>
      </c>
      <c r="N96" t="s">
        <v>1533</v>
      </c>
    </row>
    <row r="97" spans="1:14" x14ac:dyDescent="0.25">
      <c r="A97">
        <v>93</v>
      </c>
      <c r="B97" t="s">
        <v>346</v>
      </c>
      <c r="C97" s="2" t="s">
        <v>1534</v>
      </c>
      <c r="D97" t="s">
        <v>1535</v>
      </c>
      <c r="E97" t="s">
        <v>1536</v>
      </c>
      <c r="F97" t="s">
        <v>1537</v>
      </c>
      <c r="G97" t="s">
        <v>1538</v>
      </c>
      <c r="H97" t="s">
        <v>1539</v>
      </c>
      <c r="I97" t="s">
        <v>1540</v>
      </c>
      <c r="J97" t="s">
        <v>1541</v>
      </c>
      <c r="K97" t="s">
        <v>1542</v>
      </c>
      <c r="L97" t="s">
        <v>1543</v>
      </c>
      <c r="M97" t="s">
        <v>121</v>
      </c>
      <c r="N97" t="s">
        <v>1544</v>
      </c>
    </row>
    <row r="98" spans="1:14" x14ac:dyDescent="0.25">
      <c r="A98">
        <v>94</v>
      </c>
      <c r="B98" t="s">
        <v>92</v>
      </c>
      <c r="C98" s="2" t="s">
        <v>1546</v>
      </c>
      <c r="D98" t="s">
        <v>374</v>
      </c>
      <c r="E98" t="s">
        <v>387</v>
      </c>
      <c r="F98" t="s">
        <v>1547</v>
      </c>
      <c r="G98" t="s">
        <v>1548</v>
      </c>
      <c r="H98" t="s">
        <v>1549</v>
      </c>
      <c r="I98" t="s">
        <v>1198</v>
      </c>
      <c r="J98" t="s">
        <v>1550</v>
      </c>
      <c r="K98" t="s">
        <v>1551</v>
      </c>
      <c r="L98" t="s">
        <v>990</v>
      </c>
      <c r="M98" t="s">
        <v>1268</v>
      </c>
      <c r="N98" t="s">
        <v>1552</v>
      </c>
    </row>
    <row r="99" spans="1:14" x14ac:dyDescent="0.25">
      <c r="A99">
        <v>95</v>
      </c>
      <c r="B99" t="s">
        <v>99</v>
      </c>
      <c r="C99" s="2" t="s">
        <v>1556</v>
      </c>
      <c r="D99" t="s">
        <v>978</v>
      </c>
      <c r="E99" t="s">
        <v>767</v>
      </c>
      <c r="F99" t="s">
        <v>1557</v>
      </c>
      <c r="G99" t="s">
        <v>1558</v>
      </c>
      <c r="H99" t="s">
        <v>1199</v>
      </c>
      <c r="I99" t="s">
        <v>637</v>
      </c>
      <c r="J99" t="s">
        <v>1559</v>
      </c>
      <c r="K99" t="s">
        <v>1560</v>
      </c>
      <c r="L99" t="s">
        <v>399</v>
      </c>
      <c r="M99" t="s">
        <v>932</v>
      </c>
      <c r="N99" t="s">
        <v>1561</v>
      </c>
    </row>
    <row r="100" spans="1:14" x14ac:dyDescent="0.25">
      <c r="C100" s="2"/>
    </row>
    <row r="101" spans="1:14" x14ac:dyDescent="0.25">
      <c r="C101" s="2"/>
    </row>
    <row r="102" spans="1:14" x14ac:dyDescent="0.25">
      <c r="C102" s="2"/>
    </row>
    <row r="103" spans="1:14" x14ac:dyDescent="0.25">
      <c r="C103" s="2"/>
    </row>
    <row r="104" spans="1:14" x14ac:dyDescent="0.25">
      <c r="C104" s="2"/>
    </row>
    <row r="105" spans="1:14" x14ac:dyDescent="0.25">
      <c r="C105" s="2"/>
    </row>
    <row r="106" spans="1:14" x14ac:dyDescent="0.25">
      <c r="C106" s="2"/>
    </row>
    <row r="107" spans="1:14" x14ac:dyDescent="0.25">
      <c r="C107" s="2"/>
    </row>
    <row r="108" spans="1:14" x14ac:dyDescent="0.25">
      <c r="C108" s="2"/>
    </row>
    <row r="109" spans="1:14" x14ac:dyDescent="0.25">
      <c r="C109" s="2"/>
    </row>
    <row r="110" spans="1:14" x14ac:dyDescent="0.25">
      <c r="C110" s="2"/>
    </row>
    <row r="111" spans="1:14" x14ac:dyDescent="0.25">
      <c r="C111" s="2"/>
    </row>
    <row r="112" spans="1:14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</sheetData>
  <mergeCells count="1">
    <mergeCell ref="C3:N3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0F00-5DCC-4FCD-AB6A-9DFBCD394C47}">
  <sheetPr codeName="Sheet43">
    <tabColor rgb="FFC00000"/>
  </sheetPr>
  <dimension ref="A2:AF1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Z24" sqref="Z24"/>
    </sheetView>
  </sheetViews>
  <sheetFormatPr defaultRowHeight="12.5" x14ac:dyDescent="0.25"/>
  <cols>
    <col min="2" max="2" width="17.26953125" bestFit="1" customWidth="1"/>
    <col min="3" max="14" width="9.54296875" customWidth="1"/>
    <col min="15" max="15" width="16.1796875" customWidth="1"/>
    <col min="16" max="17" width="8.7265625" style="1"/>
    <col min="19" max="19" width="10.7265625" bestFit="1" customWidth="1"/>
  </cols>
  <sheetData>
    <row r="2" spans="1:32" x14ac:dyDescent="0.25">
      <c r="C2" s="2"/>
      <c r="Q2" s="16" t="s">
        <v>1574</v>
      </c>
    </row>
    <row r="3" spans="1:32" s="5" customFormat="1" x14ac:dyDescent="0.25">
      <c r="C3" s="19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12"/>
      <c r="Q3" s="12"/>
    </row>
    <row r="4" spans="1:32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  <c r="P4" s="13" t="s">
        <v>1562</v>
      </c>
      <c r="Q4" s="13" t="s">
        <v>1563</v>
      </c>
      <c r="R4" s="15"/>
      <c r="S4" s="15"/>
      <c r="T4" s="15"/>
      <c r="U4" s="15"/>
    </row>
    <row r="5" spans="1:32" x14ac:dyDescent="0.25">
      <c r="A5">
        <v>1</v>
      </c>
      <c r="B5" t="s">
        <v>270</v>
      </c>
      <c r="C5" s="17">
        <v>535.02761021505376</v>
      </c>
      <c r="D5" s="17">
        <v>543.53143898809515</v>
      </c>
      <c r="E5" s="17">
        <v>839.35158198924717</v>
      </c>
      <c r="F5" s="17">
        <v>975.59523611111115</v>
      </c>
      <c r="G5" s="17">
        <v>1034.7895604838709</v>
      </c>
      <c r="H5" s="17">
        <v>988.31316944444438</v>
      </c>
      <c r="I5" s="17">
        <v>1053.3450282258068</v>
      </c>
      <c r="J5" s="17">
        <v>1019.195680107527</v>
      </c>
      <c r="K5" s="17">
        <v>697.8595902777779</v>
      </c>
      <c r="L5" s="17">
        <v>659.09942607526887</v>
      </c>
      <c r="M5" s="17">
        <v>524.6385375000001</v>
      </c>
      <c r="N5" s="17">
        <v>478.74967204301061</v>
      </c>
      <c r="O5" s="4" t="s">
        <v>1575</v>
      </c>
      <c r="P5" s="14">
        <v>0</v>
      </c>
      <c r="Q5" s="14">
        <v>1</v>
      </c>
      <c r="R5" s="4"/>
    </row>
    <row r="6" spans="1:32" x14ac:dyDescent="0.25">
      <c r="A6">
        <v>2</v>
      </c>
      <c r="B6" t="s">
        <v>271</v>
      </c>
      <c r="C6" s="17">
        <v>521.75967741935483</v>
      </c>
      <c r="D6" s="17">
        <v>490.17987202380954</v>
      </c>
      <c r="E6" s="17">
        <v>650.21734139784951</v>
      </c>
      <c r="F6" s="17">
        <v>821.42826944444425</v>
      </c>
      <c r="G6" s="17">
        <v>956.61013306451616</v>
      </c>
      <c r="H6" s="17">
        <v>863.13323333333358</v>
      </c>
      <c r="I6" s="17">
        <v>1020.4273682795699</v>
      </c>
      <c r="J6" s="17">
        <v>995.74017473118283</v>
      </c>
      <c r="K6" s="17">
        <v>637.99868611111094</v>
      </c>
      <c r="L6" s="17">
        <v>632.81293682795706</v>
      </c>
      <c r="M6" s="17">
        <v>440.88577083333337</v>
      </c>
      <c r="N6" s="17">
        <v>437.24070698924726</v>
      </c>
      <c r="O6" s="4" t="s">
        <v>1575</v>
      </c>
      <c r="P6" s="14">
        <v>0</v>
      </c>
      <c r="Q6" s="14">
        <v>1</v>
      </c>
      <c r="U6" s="7" t="s">
        <v>0</v>
      </c>
      <c r="V6" s="6" t="s">
        <v>1</v>
      </c>
      <c r="W6" s="7" t="s">
        <v>2</v>
      </c>
      <c r="X6" s="6" t="s">
        <v>3</v>
      </c>
      <c r="Y6" s="7" t="s">
        <v>4</v>
      </c>
      <c r="Z6" s="6" t="s">
        <v>5</v>
      </c>
      <c r="AA6" s="7" t="s">
        <v>6</v>
      </c>
      <c r="AB6" s="6" t="s">
        <v>7</v>
      </c>
      <c r="AC6" s="7" t="s">
        <v>8</v>
      </c>
      <c r="AD6" s="6" t="s">
        <v>9</v>
      </c>
      <c r="AE6" s="7" t="s">
        <v>10</v>
      </c>
      <c r="AF6" s="6" t="s">
        <v>11</v>
      </c>
    </row>
    <row r="7" spans="1:32" x14ac:dyDescent="0.25">
      <c r="A7">
        <v>3</v>
      </c>
      <c r="B7" t="s">
        <v>272</v>
      </c>
      <c r="C7" s="17">
        <v>506.26946370967732</v>
      </c>
      <c r="D7" s="17">
        <v>526.34273214285713</v>
      </c>
      <c r="E7" s="17">
        <v>607.21875672043029</v>
      </c>
      <c r="F7" s="17">
        <v>581.32120833333317</v>
      </c>
      <c r="G7" s="17">
        <v>885.40031586021507</v>
      </c>
      <c r="H7" s="17">
        <v>985.70223750000002</v>
      </c>
      <c r="I7" s="17">
        <v>820.18157392473131</v>
      </c>
      <c r="J7" s="17">
        <v>858.95527822580664</v>
      </c>
      <c r="K7" s="17">
        <v>467.51380277777764</v>
      </c>
      <c r="L7" s="17">
        <v>505.07472043010762</v>
      </c>
      <c r="M7" s="17">
        <v>548.72610972222219</v>
      </c>
      <c r="N7" s="17">
        <v>497.02877016129031</v>
      </c>
      <c r="O7" s="4" t="s">
        <v>1575</v>
      </c>
      <c r="P7" s="14">
        <v>0</v>
      </c>
      <c r="Q7" s="14">
        <v>1</v>
      </c>
      <c r="S7" s="15" t="s">
        <v>1564</v>
      </c>
      <c r="T7" s="5">
        <f>COUNTIF($Q$5:$Q$99,"=1")</f>
        <v>20</v>
      </c>
      <c r="U7" s="11">
        <f>AVERAGEIF($Q$5:$Q$99,"=1",C5:C99)</f>
        <v>496.69264314516124</v>
      </c>
      <c r="V7" s="11">
        <f t="shared" ref="V7:AF7" si="0">AVERAGEIF($Q$5:$Q$99,"=1",D5:D99)</f>
        <v>522.14607507440473</v>
      </c>
      <c r="W7" s="11">
        <f t="shared" si="0"/>
        <v>670.60507446236568</v>
      </c>
      <c r="X7" s="11">
        <f t="shared" si="0"/>
        <v>737.64352305555553</v>
      </c>
      <c r="Y7" s="11">
        <f t="shared" si="0"/>
        <v>840.93282338709685</v>
      </c>
      <c r="Z7" s="11">
        <f t="shared" si="0"/>
        <v>834.63631291666684</v>
      </c>
      <c r="AA7" s="11">
        <f t="shared" si="0"/>
        <v>846.50323487903245</v>
      </c>
      <c r="AB7" s="11">
        <f t="shared" si="0"/>
        <v>829.73232177419357</v>
      </c>
      <c r="AC7" s="11">
        <f t="shared" si="0"/>
        <v>563.05432854166679</v>
      </c>
      <c r="AD7" s="11">
        <f t="shared" si="0"/>
        <v>554.01627123655908</v>
      </c>
      <c r="AE7" s="11">
        <f t="shared" si="0"/>
        <v>511.01602597222217</v>
      </c>
      <c r="AF7" s="11">
        <f t="shared" si="0"/>
        <v>477.36578750000001</v>
      </c>
    </row>
    <row r="8" spans="1:32" x14ac:dyDescent="0.25">
      <c r="A8">
        <v>4</v>
      </c>
      <c r="B8" t="s">
        <v>273</v>
      </c>
      <c r="C8" s="17">
        <v>512.56452284946249</v>
      </c>
      <c r="D8" s="17">
        <v>499.06965178571426</v>
      </c>
      <c r="E8" s="17">
        <v>711.78290322580642</v>
      </c>
      <c r="F8" s="17">
        <v>818.0524222222225</v>
      </c>
      <c r="G8" s="17">
        <v>961.29580913978475</v>
      </c>
      <c r="H8" s="17">
        <v>890.26255694444433</v>
      </c>
      <c r="I8" s="17">
        <v>1102.5813077956989</v>
      </c>
      <c r="J8" s="17">
        <v>1071.4854932795702</v>
      </c>
      <c r="K8" s="17">
        <v>631.05443472222214</v>
      </c>
      <c r="L8" s="17">
        <v>599.67312634408597</v>
      </c>
      <c r="M8" s="17">
        <v>447.77054027777774</v>
      </c>
      <c r="N8" s="17">
        <v>433.08097715053771</v>
      </c>
      <c r="O8" s="4" t="s">
        <v>1575</v>
      </c>
      <c r="P8" s="14">
        <v>0</v>
      </c>
      <c r="Q8" s="14">
        <v>1</v>
      </c>
      <c r="S8" s="15" t="s">
        <v>1565</v>
      </c>
      <c r="T8" s="5">
        <f>COUNTIF($Q$5:$Q$99,"=2")</f>
        <v>25</v>
      </c>
      <c r="U8" s="11">
        <f>AVERAGEIF($Q$5:$Q$99,"=2",C5:C99)</f>
        <v>463.1659041935485</v>
      </c>
      <c r="V8" s="11">
        <f t="shared" ref="V8:AF8" si="1">AVERAGEIF($Q$5:$Q$99,"=2",D5:D99)</f>
        <v>618.16121148809532</v>
      </c>
      <c r="W8" s="11">
        <f t="shared" si="1"/>
        <v>882.51707150537641</v>
      </c>
      <c r="X8" s="11">
        <f t="shared" si="1"/>
        <v>979.47079994444425</v>
      </c>
      <c r="Y8" s="11">
        <f t="shared" si="1"/>
        <v>978.60703908602125</v>
      </c>
      <c r="Z8" s="11">
        <f t="shared" si="1"/>
        <v>908.20659305555546</v>
      </c>
      <c r="AA8" s="11">
        <f t="shared" si="1"/>
        <v>660.75841564516134</v>
      </c>
      <c r="AB8" s="11">
        <f t="shared" si="1"/>
        <v>608.58517763440852</v>
      </c>
      <c r="AC8" s="11">
        <f t="shared" si="1"/>
        <v>509.83812894444441</v>
      </c>
      <c r="AD8" s="11">
        <f t="shared" si="1"/>
        <v>570.45052489247314</v>
      </c>
      <c r="AE8" s="11">
        <f t="shared" si="1"/>
        <v>478.1755646111111</v>
      </c>
      <c r="AF8" s="11">
        <f t="shared" si="1"/>
        <v>420.50265559139785</v>
      </c>
    </row>
    <row r="9" spans="1:32" x14ac:dyDescent="0.25">
      <c r="A9">
        <v>5</v>
      </c>
      <c r="B9" t="s">
        <v>274</v>
      </c>
      <c r="C9" s="17">
        <v>574.74313306451609</v>
      </c>
      <c r="D9" s="17">
        <v>642.34068601190484</v>
      </c>
      <c r="E9" s="17">
        <v>914.8934610215058</v>
      </c>
      <c r="F9" s="17">
        <v>1050.8064638888891</v>
      </c>
      <c r="G9" s="17">
        <v>1076.9537069892472</v>
      </c>
      <c r="H9" s="17">
        <v>1036.9710749999997</v>
      </c>
      <c r="I9" s="17">
        <v>1105.2045147849465</v>
      </c>
      <c r="J9" s="17">
        <v>1048.9142688172042</v>
      </c>
      <c r="K9" s="17">
        <v>723.96205138888899</v>
      </c>
      <c r="L9" s="17">
        <v>659.95959139784941</v>
      </c>
      <c r="M9" s="17">
        <v>583.66774583333324</v>
      </c>
      <c r="N9" s="17">
        <v>535.47430645161296</v>
      </c>
      <c r="O9" s="4" t="s">
        <v>1575</v>
      </c>
      <c r="P9" s="14">
        <v>0</v>
      </c>
      <c r="Q9" s="14">
        <v>1</v>
      </c>
      <c r="S9" s="15" t="s">
        <v>1568</v>
      </c>
      <c r="T9" s="5">
        <f>COUNTIF($Q$5:$Q$99,"=3")</f>
        <v>7</v>
      </c>
      <c r="U9" s="11">
        <f>AVERAGEIF($Q$5:$Q$99,"=3",C5:C99)</f>
        <v>305.22260138248845</v>
      </c>
      <c r="V9" s="11">
        <f t="shared" ref="V9:AF9" si="2">AVERAGEIF($Q$5:$Q$99,"=3",D5:D99)</f>
        <v>421.27237988945581</v>
      </c>
      <c r="W9" s="11">
        <f t="shared" si="2"/>
        <v>537.62801939324129</v>
      </c>
      <c r="X9" s="11">
        <f t="shared" si="2"/>
        <v>517.6346083333334</v>
      </c>
      <c r="Y9" s="11">
        <f t="shared" si="2"/>
        <v>462.69381336405525</v>
      </c>
      <c r="Z9" s="11">
        <f t="shared" si="2"/>
        <v>428.62262499999997</v>
      </c>
      <c r="AA9" s="11">
        <f t="shared" si="2"/>
        <v>388.14126536098308</v>
      </c>
      <c r="AB9" s="11">
        <f t="shared" si="2"/>
        <v>380.99109312596011</v>
      </c>
      <c r="AC9" s="11">
        <f t="shared" si="2"/>
        <v>327.11834781746035</v>
      </c>
      <c r="AD9" s="11">
        <f t="shared" si="2"/>
        <v>321.20526132872504</v>
      </c>
      <c r="AE9" s="11">
        <f t="shared" si="2"/>
        <v>290.49343134920639</v>
      </c>
      <c r="AF9" s="11">
        <f t="shared" si="2"/>
        <v>246.96649270353302</v>
      </c>
    </row>
    <row r="10" spans="1:32" x14ac:dyDescent="0.25">
      <c r="A10">
        <v>6</v>
      </c>
      <c r="B10" t="s">
        <v>275</v>
      </c>
      <c r="C10" s="17">
        <v>452.17935752688174</v>
      </c>
      <c r="D10" s="17">
        <v>391.15837202380959</v>
      </c>
      <c r="E10" s="17">
        <v>468.38001344086018</v>
      </c>
      <c r="F10" s="17">
        <v>601.35333472222226</v>
      </c>
      <c r="G10" s="17">
        <v>804.36682930107531</v>
      </c>
      <c r="H10" s="17">
        <v>869.86268749999988</v>
      </c>
      <c r="I10" s="17">
        <v>1086.2135389784946</v>
      </c>
      <c r="J10" s="17">
        <v>1038.9234086021506</v>
      </c>
      <c r="K10" s="17">
        <v>649.26731388888891</v>
      </c>
      <c r="L10" s="17">
        <v>641.03318279569885</v>
      </c>
      <c r="M10" s="17">
        <v>527.58269166666673</v>
      </c>
      <c r="N10" s="17">
        <v>454.13564919354843</v>
      </c>
      <c r="O10" s="4" t="s">
        <v>1575</v>
      </c>
      <c r="P10" s="14">
        <v>1</v>
      </c>
      <c r="Q10" s="14">
        <v>1</v>
      </c>
      <c r="S10" s="15" t="s">
        <v>1566</v>
      </c>
      <c r="T10" s="5">
        <f>COUNTIF($Q$5:$Q$99,"=4")</f>
        <v>26</v>
      </c>
      <c r="U10" s="11">
        <f>AVERAGEIF($Q$5:$Q$99,"=4",C5:C99)</f>
        <v>309.61387494830439</v>
      </c>
      <c r="V10" s="11">
        <f t="shared" ref="V10:AF10" si="3">AVERAGEIF($Q$5:$Q$99,"=4",D5:D99)</f>
        <v>441.46321342719784</v>
      </c>
      <c r="W10" s="11">
        <f t="shared" si="3"/>
        <v>759.98466459884207</v>
      </c>
      <c r="X10" s="11">
        <f t="shared" si="3"/>
        <v>977.08692291666671</v>
      </c>
      <c r="Y10" s="11">
        <f t="shared" si="3"/>
        <v>1082.9813700889165</v>
      </c>
      <c r="Z10" s="11">
        <f t="shared" si="3"/>
        <v>1130.7937892628206</v>
      </c>
      <c r="AA10" s="11">
        <f t="shared" si="3"/>
        <v>769.74607490694802</v>
      </c>
      <c r="AB10" s="11">
        <f t="shared" si="3"/>
        <v>555.95835323614563</v>
      </c>
      <c r="AC10" s="11">
        <f t="shared" si="3"/>
        <v>498.31990582264956</v>
      </c>
      <c r="AD10" s="11">
        <f t="shared" si="3"/>
        <v>439.79268951612897</v>
      </c>
      <c r="AE10" s="11">
        <f t="shared" si="3"/>
        <v>339.028304861111</v>
      </c>
      <c r="AF10" s="11">
        <f t="shared" si="3"/>
        <v>266.9759781844499</v>
      </c>
    </row>
    <row r="11" spans="1:32" x14ac:dyDescent="0.25">
      <c r="A11">
        <v>7</v>
      </c>
      <c r="B11" t="s">
        <v>276</v>
      </c>
      <c r="C11" s="17">
        <v>421.07239112903233</v>
      </c>
      <c r="D11" s="17">
        <v>373.02028273809532</v>
      </c>
      <c r="E11" s="17">
        <v>407.32361021505386</v>
      </c>
      <c r="F11" s="17">
        <v>485.11332777777784</v>
      </c>
      <c r="G11" s="17">
        <v>623.91169892473124</v>
      </c>
      <c r="H11" s="17">
        <v>756.75533749999988</v>
      </c>
      <c r="I11" s="17">
        <v>947.40507526881709</v>
      </c>
      <c r="J11" s="17">
        <v>911.78237096774183</v>
      </c>
      <c r="K11" s="17">
        <v>476.17433194444442</v>
      </c>
      <c r="L11" s="17">
        <v>549.29027284946244</v>
      </c>
      <c r="M11" s="17">
        <v>550.82185555555554</v>
      </c>
      <c r="N11" s="17">
        <v>453.54327419354843</v>
      </c>
      <c r="O11" s="4" t="s">
        <v>1575</v>
      </c>
      <c r="P11" s="14">
        <v>1</v>
      </c>
      <c r="Q11" s="14">
        <v>1</v>
      </c>
      <c r="S11" s="15" t="s">
        <v>1567</v>
      </c>
      <c r="T11" s="5">
        <f>COUNTIF($Q$5:$Q$99,"=5")</f>
        <v>8</v>
      </c>
      <c r="U11" s="11">
        <f>AVERAGEIF($Q$5:$Q$99,"=5",C5:C99)</f>
        <v>413.87115305779571</v>
      </c>
      <c r="V11" s="11">
        <f t="shared" ref="V11:AF11" si="4">AVERAGEIF($Q$5:$Q$99,"=5",D5:D99)</f>
        <v>623.19578459821435</v>
      </c>
      <c r="W11" s="11">
        <f t="shared" si="4"/>
        <v>847.29967305107527</v>
      </c>
      <c r="X11" s="11">
        <f t="shared" si="4"/>
        <v>975.17572968749994</v>
      </c>
      <c r="Y11" s="11">
        <f t="shared" si="4"/>
        <v>985.54918346774218</v>
      </c>
      <c r="Z11" s="11">
        <f t="shared" si="4"/>
        <v>975.13322743055551</v>
      </c>
      <c r="AA11" s="11">
        <f t="shared" si="4"/>
        <v>780.71547379032256</v>
      </c>
      <c r="AB11" s="11">
        <f t="shared" si="4"/>
        <v>654.85849479166666</v>
      </c>
      <c r="AC11" s="11">
        <f t="shared" si="4"/>
        <v>578.14687812500006</v>
      </c>
      <c r="AD11" s="11">
        <f t="shared" si="4"/>
        <v>600.73747194220437</v>
      </c>
      <c r="AE11" s="11">
        <f t="shared" si="4"/>
        <v>456.7701859375</v>
      </c>
      <c r="AF11" s="11">
        <f t="shared" si="4"/>
        <v>411.14036307123655</v>
      </c>
    </row>
    <row r="12" spans="1:32" x14ac:dyDescent="0.25">
      <c r="A12">
        <v>8</v>
      </c>
      <c r="B12" t="s">
        <v>277</v>
      </c>
      <c r="C12" s="17">
        <v>454.82315322580644</v>
      </c>
      <c r="D12" s="17">
        <v>521.93319345238092</v>
      </c>
      <c r="E12" s="17">
        <v>640.16950940860215</v>
      </c>
      <c r="F12" s="17">
        <v>522.21650972222221</v>
      </c>
      <c r="G12" s="17">
        <v>831.70311155913964</v>
      </c>
      <c r="H12" s="17">
        <v>940.13364166666679</v>
      </c>
      <c r="I12" s="17">
        <v>694.95163709677422</v>
      </c>
      <c r="J12" s="17">
        <v>769.5978709677421</v>
      </c>
      <c r="K12" s="17">
        <v>441.46045972222225</v>
      </c>
      <c r="L12" s="17">
        <v>491.15852284946237</v>
      </c>
      <c r="M12" s="17">
        <v>521.60101249999991</v>
      </c>
      <c r="N12" s="17">
        <v>491.26112634408605</v>
      </c>
      <c r="O12" s="4" t="s">
        <v>1575</v>
      </c>
      <c r="P12" s="14">
        <v>0</v>
      </c>
      <c r="Q12" s="14">
        <v>1</v>
      </c>
      <c r="S12" s="15" t="s">
        <v>2732</v>
      </c>
      <c r="T12" s="5">
        <f>COUNTIF($Q$5:$Q$99,"=6")</f>
        <v>9</v>
      </c>
      <c r="U12" s="11">
        <f>AVERAGEIF($Q$5:$Q$99,"=6",C5:C99)</f>
        <v>277.18524268219835</v>
      </c>
      <c r="V12" s="11">
        <f t="shared" ref="V12:AF12" si="5">AVERAGEIF($Q$5:$Q$99,"=6",D5:D99)</f>
        <v>399.24420337301586</v>
      </c>
      <c r="W12" s="11">
        <f t="shared" si="5"/>
        <v>581.45837664277178</v>
      </c>
      <c r="X12" s="11">
        <f t="shared" si="5"/>
        <v>822.38287808641974</v>
      </c>
      <c r="Y12" s="11">
        <f t="shared" si="5"/>
        <v>990.12174656511343</v>
      </c>
      <c r="Z12" s="11">
        <f t="shared" si="5"/>
        <v>935.41202098765439</v>
      </c>
      <c r="AA12" s="11">
        <f t="shared" si="5"/>
        <v>493.98745176224605</v>
      </c>
      <c r="AB12" s="11">
        <f t="shared" si="5"/>
        <v>429.37336484468341</v>
      </c>
      <c r="AC12" s="11">
        <f t="shared" si="5"/>
        <v>388.38906188271608</v>
      </c>
      <c r="AD12" s="11">
        <f t="shared" si="5"/>
        <v>370.44758915770609</v>
      </c>
      <c r="AE12" s="11">
        <f t="shared" si="5"/>
        <v>275.21000185185187</v>
      </c>
      <c r="AF12" s="11">
        <f t="shared" si="5"/>
        <v>220.90722998805259</v>
      </c>
    </row>
    <row r="13" spans="1:32" x14ac:dyDescent="0.25">
      <c r="A13">
        <v>9</v>
      </c>
      <c r="B13" t="s">
        <v>278</v>
      </c>
      <c r="C13" s="17">
        <v>367.12541129032263</v>
      </c>
      <c r="D13" s="17">
        <v>316.77272172619047</v>
      </c>
      <c r="E13" s="17">
        <v>372.32798521505373</v>
      </c>
      <c r="F13" s="17">
        <v>433.8724736111111</v>
      </c>
      <c r="G13" s="17">
        <v>460.30130241935478</v>
      </c>
      <c r="H13" s="17">
        <v>562.85338333333345</v>
      </c>
      <c r="I13" s="17">
        <v>518.61489247311829</v>
      </c>
      <c r="J13" s="17">
        <v>546.07825268817226</v>
      </c>
      <c r="K13" s="17">
        <v>467.37700555555546</v>
      </c>
      <c r="L13" s="17">
        <v>466.65252553763446</v>
      </c>
      <c r="M13" s="17">
        <v>464.91792361111112</v>
      </c>
      <c r="N13" s="17">
        <v>423.96478897849477</v>
      </c>
      <c r="O13" s="4" t="s">
        <v>1575</v>
      </c>
      <c r="P13" s="14">
        <v>1</v>
      </c>
      <c r="Q13" s="14">
        <v>1</v>
      </c>
      <c r="S13" s="15" t="s">
        <v>1562</v>
      </c>
      <c r="T13" s="5">
        <f>COUNTIF(P5:P99,"=1")</f>
        <v>10</v>
      </c>
      <c r="U13" s="11">
        <f>AVERAGEIF($P$5:$P$99,"=1",C5:C99)</f>
        <v>391.2511454301075</v>
      </c>
      <c r="V13" s="11">
        <f t="shared" ref="V13:AF13" si="6">AVERAGEIF($P$5:$P$99,"=1",D5:D99)</f>
        <v>403.12377842261913</v>
      </c>
      <c r="W13" s="11">
        <f t="shared" si="6"/>
        <v>455.76118400537632</v>
      </c>
      <c r="X13" s="11">
        <f t="shared" si="6"/>
        <v>495.96750444444444</v>
      </c>
      <c r="Y13" s="11">
        <f t="shared" si="6"/>
        <v>562.89102728494618</v>
      </c>
      <c r="Z13" s="11">
        <f t="shared" si="6"/>
        <v>628.10694625000008</v>
      </c>
      <c r="AA13" s="11">
        <f t="shared" si="6"/>
        <v>655.32543360215061</v>
      </c>
      <c r="AB13" s="11">
        <f t="shared" si="6"/>
        <v>632.4713946236559</v>
      </c>
      <c r="AC13" s="11">
        <f t="shared" si="6"/>
        <v>487.69073819444441</v>
      </c>
      <c r="AD13" s="11">
        <f t="shared" si="6"/>
        <v>480.54998091397857</v>
      </c>
      <c r="AE13" s="11">
        <f t="shared" si="6"/>
        <v>448.41366430555564</v>
      </c>
      <c r="AF13" s="11">
        <f t="shared" si="6"/>
        <v>417.67322688172032</v>
      </c>
    </row>
    <row r="14" spans="1:32" x14ac:dyDescent="0.25">
      <c r="A14">
        <v>10</v>
      </c>
      <c r="B14" t="s">
        <v>107</v>
      </c>
      <c r="C14" s="17">
        <v>521.95112903225822</v>
      </c>
      <c r="D14" s="17">
        <v>580.40745982142857</v>
      </c>
      <c r="E14" s="17">
        <v>663.41188709677431</v>
      </c>
      <c r="F14" s="17">
        <v>635.03122777777787</v>
      </c>
      <c r="G14" s="17">
        <v>931.43138037634435</v>
      </c>
      <c r="H14" s="17">
        <v>1017.5431472222223</v>
      </c>
      <c r="I14" s="17">
        <v>951.50334408602168</v>
      </c>
      <c r="J14" s="17">
        <v>910.42247580645164</v>
      </c>
      <c r="K14" s="17">
        <v>495.80520972222217</v>
      </c>
      <c r="L14" s="17">
        <v>515.25944354838725</v>
      </c>
      <c r="M14" s="17">
        <v>523.27365694444438</v>
      </c>
      <c r="N14" s="17">
        <v>485.27808467741932</v>
      </c>
      <c r="O14" s="4" t="s">
        <v>1575</v>
      </c>
      <c r="P14" s="14">
        <v>0</v>
      </c>
      <c r="Q14" s="14">
        <v>1</v>
      </c>
      <c r="S14" s="15" t="s">
        <v>1569</v>
      </c>
      <c r="T14" s="5">
        <f>COUNTIF(P5:P99,"=0")</f>
        <v>85</v>
      </c>
      <c r="U14" s="11">
        <f>AVERAGEIF($P$5:$P$99,"=0",C5:C99)</f>
        <v>395.20758094560409</v>
      </c>
      <c r="V14" s="11">
        <f t="shared" ref="V14:AF14" si="7">AVERAGEIF($P$5:$P$99,"=0",D5:D99)</f>
        <v>527.89915670518201</v>
      </c>
      <c r="W14" s="11">
        <f t="shared" si="7"/>
        <v>781.78748972169512</v>
      </c>
      <c r="X14" s="11">
        <f t="shared" si="7"/>
        <v>923.65316952614364</v>
      </c>
      <c r="Y14" s="11">
        <f t="shared" si="7"/>
        <v>986.43274911448464</v>
      </c>
      <c r="Z14" s="11">
        <f t="shared" si="7"/>
        <v>961.61873560457502</v>
      </c>
      <c r="AA14" s="11">
        <f t="shared" si="7"/>
        <v>709.62080487033518</v>
      </c>
      <c r="AB14" s="11">
        <f t="shared" si="7"/>
        <v>608.348764800759</v>
      </c>
      <c r="AC14" s="11">
        <f t="shared" si="7"/>
        <v>499.96417624182993</v>
      </c>
      <c r="AD14" s="11">
        <f t="shared" si="7"/>
        <v>498.34192438330177</v>
      </c>
      <c r="AE14" s="11">
        <f t="shared" si="7"/>
        <v>407.88016990196081</v>
      </c>
      <c r="AF14" s="11">
        <f t="shared" si="7"/>
        <v>350.94798502530051</v>
      </c>
    </row>
    <row r="15" spans="1:32" x14ac:dyDescent="0.25">
      <c r="A15">
        <v>11</v>
      </c>
      <c r="B15" t="s">
        <v>279</v>
      </c>
      <c r="C15" s="17">
        <v>367.59270430107523</v>
      </c>
      <c r="D15" s="17">
        <v>298.9940758928571</v>
      </c>
      <c r="E15" s="17">
        <v>340.98079166666662</v>
      </c>
      <c r="F15" s="17">
        <v>409.98929861111111</v>
      </c>
      <c r="G15" s="17">
        <v>405.54552553763432</v>
      </c>
      <c r="H15" s="17">
        <v>446.84522777777778</v>
      </c>
      <c r="I15" s="17">
        <v>494.9566841397849</v>
      </c>
      <c r="J15" s="17">
        <v>481.00725403225812</v>
      </c>
      <c r="K15" s="17">
        <v>415.37231805555564</v>
      </c>
      <c r="L15" s="17">
        <v>462.71654569892462</v>
      </c>
      <c r="M15" s="17">
        <v>516.8317277777777</v>
      </c>
      <c r="N15" s="17">
        <v>445.47682930107527</v>
      </c>
      <c r="O15" s="4" t="s">
        <v>1575</v>
      </c>
      <c r="P15" s="14">
        <v>1</v>
      </c>
      <c r="Q15" s="14">
        <v>1</v>
      </c>
    </row>
    <row r="16" spans="1:32" x14ac:dyDescent="0.25">
      <c r="A16">
        <v>12</v>
      </c>
      <c r="B16" t="s">
        <v>280</v>
      </c>
      <c r="C16" s="17">
        <v>377.73086290322573</v>
      </c>
      <c r="D16" s="17">
        <v>333.70921428571427</v>
      </c>
      <c r="E16" s="17">
        <v>386.15585887096779</v>
      </c>
      <c r="F16" s="17">
        <v>394.66689722222225</v>
      </c>
      <c r="G16" s="17">
        <v>517.47621370967738</v>
      </c>
      <c r="H16" s="17">
        <v>622.89358055555545</v>
      </c>
      <c r="I16" s="17">
        <v>557.30664784946237</v>
      </c>
      <c r="J16" s="17">
        <v>574.32408602150531</v>
      </c>
      <c r="K16" s="17">
        <v>461.19924027777768</v>
      </c>
      <c r="L16" s="17">
        <v>456.94987365591396</v>
      </c>
      <c r="M16" s="17">
        <v>436.81158888888888</v>
      </c>
      <c r="N16" s="17">
        <v>410.92768413978513</v>
      </c>
      <c r="O16" s="4" t="s">
        <v>1575</v>
      </c>
      <c r="P16" s="14">
        <v>1</v>
      </c>
      <c r="Q16" s="14">
        <v>1</v>
      </c>
    </row>
    <row r="17" spans="1:17" x14ac:dyDescent="0.25">
      <c r="A17">
        <v>13</v>
      </c>
      <c r="B17" t="s">
        <v>95</v>
      </c>
      <c r="C17" s="17">
        <v>289.02977419354835</v>
      </c>
      <c r="D17" s="17">
        <v>375.11556547619057</v>
      </c>
      <c r="E17" s="17">
        <v>519.67541666666671</v>
      </c>
      <c r="F17" s="17">
        <v>535.396423611111</v>
      </c>
      <c r="G17" s="17">
        <v>479.60601075268806</v>
      </c>
      <c r="H17" s="17">
        <v>448.39087083333351</v>
      </c>
      <c r="I17" s="17">
        <v>396.25759005376347</v>
      </c>
      <c r="J17" s="17">
        <v>408.96029435483871</v>
      </c>
      <c r="K17" s="17">
        <v>318.95206666666667</v>
      </c>
      <c r="L17" s="17">
        <v>339.23542338709677</v>
      </c>
      <c r="M17" s="17">
        <v>264.15594583333336</v>
      </c>
      <c r="N17" s="17">
        <v>236.63219489247308</v>
      </c>
      <c r="O17" s="4" t="s">
        <v>1576</v>
      </c>
      <c r="P17" s="14">
        <v>0</v>
      </c>
      <c r="Q17" s="1">
        <v>3</v>
      </c>
    </row>
    <row r="18" spans="1:17" x14ac:dyDescent="0.25">
      <c r="A18">
        <v>14</v>
      </c>
      <c r="B18" t="s">
        <v>281</v>
      </c>
      <c r="C18" s="17">
        <v>300.05909005376344</v>
      </c>
      <c r="D18" s="17">
        <v>390.12113244047617</v>
      </c>
      <c r="E18" s="17">
        <v>516.79399731182787</v>
      </c>
      <c r="F18" s="17">
        <v>567.63000972222221</v>
      </c>
      <c r="G18" s="17">
        <v>505.57568548387098</v>
      </c>
      <c r="H18" s="17">
        <v>471.54167361111109</v>
      </c>
      <c r="I18" s="17">
        <v>411.15390994623669</v>
      </c>
      <c r="J18" s="17">
        <v>434.11005376344093</v>
      </c>
      <c r="K18" s="17">
        <v>358.2213638888889</v>
      </c>
      <c r="L18" s="17">
        <v>345.37113575268825</v>
      </c>
      <c r="M18" s="17">
        <v>281.61898055555559</v>
      </c>
      <c r="N18" s="17">
        <v>261.11901612903227</v>
      </c>
      <c r="O18" s="4" t="s">
        <v>1576</v>
      </c>
      <c r="P18" s="14">
        <v>0</v>
      </c>
      <c r="Q18" s="1">
        <v>3</v>
      </c>
    </row>
    <row r="19" spans="1:17" x14ac:dyDescent="0.25">
      <c r="A19">
        <v>15</v>
      </c>
      <c r="B19" t="s">
        <v>282</v>
      </c>
      <c r="C19" s="17">
        <v>281.10809677419354</v>
      </c>
      <c r="D19" s="17">
        <v>355.17911011904761</v>
      </c>
      <c r="E19" s="17">
        <v>486.69208602150542</v>
      </c>
      <c r="F19" s="17">
        <v>534.60307222222218</v>
      </c>
      <c r="G19" s="17">
        <v>498.66640053763444</v>
      </c>
      <c r="H19" s="17">
        <v>490.86807361111107</v>
      </c>
      <c r="I19" s="17">
        <v>383.79606451612909</v>
      </c>
      <c r="J19" s="17">
        <v>419.14885215053772</v>
      </c>
      <c r="K19" s="17">
        <v>343.30664444444454</v>
      </c>
      <c r="L19" s="17">
        <v>338.7476478494624</v>
      </c>
      <c r="M19" s="17">
        <v>256.10789305555551</v>
      </c>
      <c r="N19" s="17">
        <v>227.97271774193547</v>
      </c>
      <c r="O19" s="4" t="s">
        <v>1576</v>
      </c>
      <c r="P19" s="14">
        <v>0</v>
      </c>
      <c r="Q19" s="1">
        <v>3</v>
      </c>
    </row>
    <row r="20" spans="1:17" x14ac:dyDescent="0.25">
      <c r="A20">
        <v>16</v>
      </c>
      <c r="B20" t="s">
        <v>283</v>
      </c>
      <c r="C20" s="17">
        <v>277.56310215053765</v>
      </c>
      <c r="D20" s="17">
        <v>379.27956845238094</v>
      </c>
      <c r="E20" s="17">
        <v>456.43901075268815</v>
      </c>
      <c r="F20" s="17">
        <v>437.75176249999998</v>
      </c>
      <c r="G20" s="17">
        <v>463.46125940860219</v>
      </c>
      <c r="H20" s="17">
        <v>426.16742777777773</v>
      </c>
      <c r="I20" s="17">
        <v>398.8609193548387</v>
      </c>
      <c r="J20" s="17">
        <v>357.58116129032254</v>
      </c>
      <c r="K20" s="17">
        <v>332.95645138888892</v>
      </c>
      <c r="L20" s="17">
        <v>278.55138172043013</v>
      </c>
      <c r="M20" s="17">
        <v>242.89228194444439</v>
      </c>
      <c r="N20" s="17">
        <v>204.10522446236561</v>
      </c>
      <c r="O20" s="4" t="s">
        <v>1576</v>
      </c>
      <c r="P20" s="14">
        <v>0</v>
      </c>
      <c r="Q20" s="1">
        <v>3</v>
      </c>
    </row>
    <row r="21" spans="1:17" x14ac:dyDescent="0.25">
      <c r="A21">
        <v>17</v>
      </c>
      <c r="B21" t="s">
        <v>284</v>
      </c>
      <c r="C21" s="17">
        <v>322.66336021505379</v>
      </c>
      <c r="D21" s="17">
        <v>414.3984464285715</v>
      </c>
      <c r="E21" s="17">
        <v>508.57798521505384</v>
      </c>
      <c r="F21" s="17">
        <v>431.41591805555561</v>
      </c>
      <c r="G21" s="17">
        <v>439.63630645161288</v>
      </c>
      <c r="H21" s="17">
        <v>368.76283888888878</v>
      </c>
      <c r="I21" s="17">
        <v>373.2750739247312</v>
      </c>
      <c r="J21" s="17">
        <v>376.16124462365582</v>
      </c>
      <c r="K21" s="17">
        <v>314.65350138888891</v>
      </c>
      <c r="L21" s="17">
        <v>336.88479301075273</v>
      </c>
      <c r="M21" s="17">
        <v>318.92080138888889</v>
      </c>
      <c r="N21" s="17">
        <v>278.71015591397855</v>
      </c>
      <c r="O21" s="4" t="s">
        <v>1576</v>
      </c>
      <c r="P21" s="14">
        <v>0</v>
      </c>
      <c r="Q21" s="1">
        <v>3</v>
      </c>
    </row>
    <row r="22" spans="1:17" x14ac:dyDescent="0.25">
      <c r="A22">
        <v>18</v>
      </c>
      <c r="B22" t="s">
        <v>94</v>
      </c>
      <c r="C22" s="17">
        <v>313.23531182795699</v>
      </c>
      <c r="D22" s="17">
        <v>407.70307738095244</v>
      </c>
      <c r="E22" s="17">
        <v>803.42770833333338</v>
      </c>
      <c r="F22" s="17">
        <v>988.10080972222215</v>
      </c>
      <c r="G22" s="17">
        <v>1111.6102056451614</v>
      </c>
      <c r="H22" s="17">
        <v>1007.2167847222223</v>
      </c>
      <c r="I22" s="17">
        <v>772.9677271505376</v>
      </c>
      <c r="J22" s="17">
        <v>500.91448924731202</v>
      </c>
      <c r="K22" s="17">
        <v>489.54373333333325</v>
      </c>
      <c r="L22" s="17">
        <v>463.2181801075269</v>
      </c>
      <c r="M22" s="17">
        <v>389.30910555555545</v>
      </c>
      <c r="N22" s="17">
        <v>275.52992204301074</v>
      </c>
      <c r="O22" s="4" t="s">
        <v>1577</v>
      </c>
      <c r="P22" s="14">
        <v>0</v>
      </c>
      <c r="Q22" s="1">
        <v>4</v>
      </c>
    </row>
    <row r="23" spans="1:17" x14ac:dyDescent="0.25">
      <c r="A23">
        <v>19</v>
      </c>
      <c r="B23" t="s">
        <v>103</v>
      </c>
      <c r="C23" s="17">
        <v>263.70432661290329</v>
      </c>
      <c r="D23" s="17">
        <v>329.34277827380947</v>
      </c>
      <c r="E23" s="17">
        <v>677.90675537634434</v>
      </c>
      <c r="F23" s="17">
        <v>847.25172361111095</v>
      </c>
      <c r="G23" s="17">
        <v>983.06179704301064</v>
      </c>
      <c r="H23" s="17">
        <v>868.07385555555572</v>
      </c>
      <c r="I23" s="17">
        <v>748.49648521505401</v>
      </c>
      <c r="J23" s="17">
        <v>549.32280376344079</v>
      </c>
      <c r="K23" s="17">
        <v>492.18129722222221</v>
      </c>
      <c r="L23" s="17">
        <v>416.32972446236562</v>
      </c>
      <c r="M23" s="17">
        <v>336.30937083333339</v>
      </c>
      <c r="N23" s="17">
        <v>271.30105645161291</v>
      </c>
      <c r="O23" s="4" t="s">
        <v>1577</v>
      </c>
      <c r="P23" s="14">
        <v>0</v>
      </c>
      <c r="Q23" s="1">
        <v>4</v>
      </c>
    </row>
    <row r="24" spans="1:17" x14ac:dyDescent="0.25">
      <c r="A24">
        <v>20</v>
      </c>
      <c r="B24" t="s">
        <v>285</v>
      </c>
      <c r="C24" s="17">
        <v>279.09814112903229</v>
      </c>
      <c r="D24" s="17">
        <v>347.96092857142855</v>
      </c>
      <c r="E24" s="17">
        <v>739.59572043010769</v>
      </c>
      <c r="F24" s="17">
        <v>921.4088902777778</v>
      </c>
      <c r="G24" s="17">
        <v>1074.0839206989249</v>
      </c>
      <c r="H24" s="17">
        <v>1021.7315819444444</v>
      </c>
      <c r="I24" s="17">
        <v>795.56340456989255</v>
      </c>
      <c r="J24" s="17">
        <v>543.09586827957003</v>
      </c>
      <c r="K24" s="17">
        <v>490.0165888888888</v>
      </c>
      <c r="L24" s="17">
        <v>438.51237231182785</v>
      </c>
      <c r="M24" s="17">
        <v>359.1037583333333</v>
      </c>
      <c r="N24" s="17">
        <v>274.23399462365592</v>
      </c>
      <c r="O24" s="4" t="s">
        <v>1577</v>
      </c>
      <c r="P24" s="14">
        <v>0</v>
      </c>
      <c r="Q24" s="1">
        <v>4</v>
      </c>
    </row>
    <row r="25" spans="1:17" x14ac:dyDescent="0.25">
      <c r="A25">
        <v>21</v>
      </c>
      <c r="B25" t="s">
        <v>286</v>
      </c>
      <c r="C25" s="17">
        <v>254.99830913978496</v>
      </c>
      <c r="D25" s="17">
        <v>414.91393601190475</v>
      </c>
      <c r="E25" s="17">
        <v>607.3154771505375</v>
      </c>
      <c r="F25" s="17">
        <v>939.19536388888889</v>
      </c>
      <c r="G25" s="17">
        <v>1083.8799153225807</v>
      </c>
      <c r="H25" s="17">
        <v>1088.5465833333335</v>
      </c>
      <c r="I25" s="17">
        <v>619.33868145161296</v>
      </c>
      <c r="J25" s="17">
        <v>508.2559368279571</v>
      </c>
      <c r="K25" s="17">
        <v>409.46905555555554</v>
      </c>
      <c r="L25" s="17">
        <v>337.30192741935474</v>
      </c>
      <c r="M25" s="17">
        <v>292.56764722222221</v>
      </c>
      <c r="N25" s="17">
        <v>210.20525134408595</v>
      </c>
      <c r="O25" s="4" t="s">
        <v>1578</v>
      </c>
      <c r="P25" s="14">
        <v>0</v>
      </c>
      <c r="Q25" s="1">
        <v>4</v>
      </c>
    </row>
    <row r="26" spans="1:17" x14ac:dyDescent="0.25">
      <c r="A26">
        <v>22</v>
      </c>
      <c r="B26" t="s">
        <v>287</v>
      </c>
      <c r="C26" s="17">
        <v>499.92597715053773</v>
      </c>
      <c r="D26" s="17">
        <v>603.17433184523804</v>
      </c>
      <c r="E26" s="17">
        <v>971.26284408602146</v>
      </c>
      <c r="F26" s="17">
        <v>998.5388902777778</v>
      </c>
      <c r="G26" s="17">
        <v>1196.5770887096776</v>
      </c>
      <c r="H26" s="17">
        <v>1020.5683833333334</v>
      </c>
      <c r="I26" s="17">
        <v>651.84962231182794</v>
      </c>
      <c r="J26" s="17">
        <v>512.82494220430112</v>
      </c>
      <c r="K26" s="17">
        <v>486.8788597222221</v>
      </c>
      <c r="L26" s="17">
        <v>551.14022849462378</v>
      </c>
      <c r="M26" s="17">
        <v>468.02522916666663</v>
      </c>
      <c r="N26" s="17">
        <v>379.54194354838711</v>
      </c>
      <c r="O26" s="4" t="s">
        <v>1579</v>
      </c>
      <c r="P26" s="14">
        <v>0</v>
      </c>
      <c r="Q26" s="1">
        <v>2</v>
      </c>
    </row>
    <row r="27" spans="1:17" x14ac:dyDescent="0.25">
      <c r="A27">
        <v>23</v>
      </c>
      <c r="B27" t="s">
        <v>288</v>
      </c>
      <c r="C27" s="17">
        <v>405.23964784946247</v>
      </c>
      <c r="D27" s="17">
        <v>550.81192410714289</v>
      </c>
      <c r="E27" s="17">
        <v>927.54918010752681</v>
      </c>
      <c r="F27" s="17">
        <v>1036.5895583333333</v>
      </c>
      <c r="G27" s="17">
        <v>1196.9504932795701</v>
      </c>
      <c r="H27" s="17">
        <v>1098.1642777777779</v>
      </c>
      <c r="I27" s="17">
        <v>696.70538037634412</v>
      </c>
      <c r="J27" s="17">
        <v>643.9362110215053</v>
      </c>
      <c r="K27" s="17">
        <v>502.09282083333329</v>
      </c>
      <c r="L27" s="17">
        <v>518.15818548387097</v>
      </c>
      <c r="M27" s="17">
        <v>487.34176944444442</v>
      </c>
      <c r="N27" s="17">
        <v>405.87155645161295</v>
      </c>
      <c r="O27" s="4" t="s">
        <v>1579</v>
      </c>
      <c r="P27" s="14">
        <v>0</v>
      </c>
      <c r="Q27" s="1">
        <v>2</v>
      </c>
    </row>
    <row r="28" spans="1:17" x14ac:dyDescent="0.25">
      <c r="A28">
        <v>24</v>
      </c>
      <c r="B28" t="s">
        <v>289</v>
      </c>
      <c r="C28" s="17">
        <v>308.00813306451607</v>
      </c>
      <c r="D28" s="17">
        <v>487.37318601190475</v>
      </c>
      <c r="E28" s="17">
        <v>793.73568817204296</v>
      </c>
      <c r="F28" s="17">
        <v>1041.5699597222224</v>
      </c>
      <c r="G28" s="17">
        <v>1123.3631962365594</v>
      </c>
      <c r="H28" s="17">
        <v>1207.8695416666667</v>
      </c>
      <c r="I28" s="17">
        <v>864.21501612903216</v>
      </c>
      <c r="J28" s="17">
        <v>639.3268978494624</v>
      </c>
      <c r="K28" s="17">
        <v>596.73949444444452</v>
      </c>
      <c r="L28" s="17">
        <v>427.51670698924727</v>
      </c>
      <c r="M28" s="17">
        <v>322.0137499999999</v>
      </c>
      <c r="N28" s="17">
        <v>258.3863951612903</v>
      </c>
      <c r="O28" s="4" t="s">
        <v>1580</v>
      </c>
      <c r="P28" s="14">
        <v>0</v>
      </c>
      <c r="Q28" s="1">
        <v>4</v>
      </c>
    </row>
    <row r="29" spans="1:17" x14ac:dyDescent="0.25">
      <c r="A29">
        <v>25</v>
      </c>
      <c r="B29" t="s">
        <v>90</v>
      </c>
      <c r="C29" s="17">
        <v>422.91455241935489</v>
      </c>
      <c r="D29" s="17">
        <v>624.25550595238099</v>
      </c>
      <c r="E29" s="17">
        <v>839.17082661290317</v>
      </c>
      <c r="F29" s="17">
        <v>922.10745416666634</v>
      </c>
      <c r="G29" s="17">
        <v>917.15253360215036</v>
      </c>
      <c r="H29" s="17">
        <v>957.4795347222223</v>
      </c>
      <c r="I29" s="17">
        <v>768.71167204301082</v>
      </c>
      <c r="J29" s="17">
        <v>632.29469623655905</v>
      </c>
      <c r="K29" s="17">
        <v>508.93422083333331</v>
      </c>
      <c r="L29" s="17">
        <v>546.10864784946239</v>
      </c>
      <c r="M29" s="17">
        <v>477.51449305555548</v>
      </c>
      <c r="N29" s="17">
        <v>453.85641935483858</v>
      </c>
      <c r="O29" s="4" t="s">
        <v>1581</v>
      </c>
      <c r="P29" s="14">
        <v>0</v>
      </c>
      <c r="Q29" s="1">
        <v>5</v>
      </c>
    </row>
    <row r="30" spans="1:17" x14ac:dyDescent="0.25">
      <c r="A30">
        <v>26</v>
      </c>
      <c r="B30" t="s">
        <v>106</v>
      </c>
      <c r="C30" s="17">
        <v>295.90792204301073</v>
      </c>
      <c r="D30" s="17">
        <v>351.11972470238101</v>
      </c>
      <c r="E30" s="17">
        <v>351.93888709677418</v>
      </c>
      <c r="F30" s="17">
        <v>337.55736527777771</v>
      </c>
      <c r="G30" s="17">
        <v>421.10197043010754</v>
      </c>
      <c r="H30" s="17">
        <v>564.83440138888886</v>
      </c>
      <c r="I30" s="17">
        <v>597.43793279569888</v>
      </c>
      <c r="J30" s="17">
        <v>576.8235631720429</v>
      </c>
      <c r="K30" s="17">
        <v>430.09843333333333</v>
      </c>
      <c r="L30" s="17">
        <v>369.3942674731183</v>
      </c>
      <c r="M30" s="17">
        <v>350.57702499999994</v>
      </c>
      <c r="N30" s="17">
        <v>364.2593319892473</v>
      </c>
      <c r="O30" s="4" t="s">
        <v>1581</v>
      </c>
      <c r="P30" s="14">
        <v>1</v>
      </c>
      <c r="Q30" s="1">
        <v>5</v>
      </c>
    </row>
    <row r="31" spans="1:17" x14ac:dyDescent="0.25">
      <c r="A31">
        <v>27</v>
      </c>
      <c r="B31" t="s">
        <v>290</v>
      </c>
      <c r="C31" s="17">
        <v>442.80036021505379</v>
      </c>
      <c r="D31" s="17">
        <v>636.66343601190488</v>
      </c>
      <c r="E31" s="17">
        <v>806.06336155913959</v>
      </c>
      <c r="F31" s="17">
        <v>874.03594305555578</v>
      </c>
      <c r="G31" s="17">
        <v>812.25232661290306</v>
      </c>
      <c r="H31" s="17">
        <v>824.33792638888883</v>
      </c>
      <c r="I31" s="17">
        <v>643.12170161290339</v>
      </c>
      <c r="J31" s="17">
        <v>593.83696908602133</v>
      </c>
      <c r="K31" s="17">
        <v>482.81007916666664</v>
      </c>
      <c r="L31" s="17">
        <v>495.32841397849472</v>
      </c>
      <c r="M31" s="17">
        <v>458.51584722222225</v>
      </c>
      <c r="N31" s="17">
        <v>459.94410752688174</v>
      </c>
      <c r="O31" s="4" t="s">
        <v>1581</v>
      </c>
      <c r="P31" s="14">
        <v>0</v>
      </c>
      <c r="Q31" s="1">
        <v>5</v>
      </c>
    </row>
    <row r="32" spans="1:17" x14ac:dyDescent="0.25">
      <c r="A32">
        <v>28</v>
      </c>
      <c r="B32" t="s">
        <v>291</v>
      </c>
      <c r="C32" s="17">
        <v>282.78157526881711</v>
      </c>
      <c r="D32" s="17">
        <v>331.51367708333328</v>
      </c>
      <c r="E32" s="17">
        <v>568.99843145161287</v>
      </c>
      <c r="F32" s="17">
        <v>758.43425833333322</v>
      </c>
      <c r="G32" s="17">
        <v>981.34035483870957</v>
      </c>
      <c r="H32" s="17">
        <v>799.36575138888873</v>
      </c>
      <c r="I32" s="17">
        <v>323.33806451612901</v>
      </c>
      <c r="J32" s="17">
        <v>314.11073924731181</v>
      </c>
      <c r="K32" s="17">
        <v>371.9662763888889</v>
      </c>
      <c r="L32" s="17">
        <v>410.52350940860219</v>
      </c>
      <c r="M32" s="17">
        <v>259.34915138888891</v>
      </c>
      <c r="N32" s="17">
        <v>226.72886559139786</v>
      </c>
      <c r="O32" s="4" t="s">
        <v>1582</v>
      </c>
      <c r="P32" s="14">
        <v>0</v>
      </c>
      <c r="Q32" s="1">
        <v>6</v>
      </c>
    </row>
    <row r="33" spans="1:17" x14ac:dyDescent="0.25">
      <c r="A33">
        <v>29</v>
      </c>
      <c r="B33" t="s">
        <v>292</v>
      </c>
      <c r="C33" s="17">
        <v>282.01194623655914</v>
      </c>
      <c r="D33" s="17">
        <v>453.16910565476201</v>
      </c>
      <c r="E33" s="17">
        <v>629.72764112903224</v>
      </c>
      <c r="F33" s="17">
        <v>901.92442638888895</v>
      </c>
      <c r="G33" s="17">
        <v>1082.5972056451617</v>
      </c>
      <c r="H33" s="17">
        <v>1008.7316041666669</v>
      </c>
      <c r="I33" s="17">
        <v>522.55109274193546</v>
      </c>
      <c r="J33" s="17">
        <v>463.6797244623657</v>
      </c>
      <c r="K33" s="17">
        <v>382.35050555555569</v>
      </c>
      <c r="L33" s="17">
        <v>339.72653091397854</v>
      </c>
      <c r="M33" s="17">
        <v>315.86754583333339</v>
      </c>
      <c r="N33" s="17">
        <v>222.37049596774196</v>
      </c>
      <c r="O33" s="4" t="s">
        <v>1582</v>
      </c>
      <c r="P33" s="14">
        <v>0</v>
      </c>
      <c r="Q33" s="1">
        <v>6</v>
      </c>
    </row>
    <row r="34" spans="1:17" x14ac:dyDescent="0.25">
      <c r="A34">
        <v>30</v>
      </c>
      <c r="B34" t="s">
        <v>293</v>
      </c>
      <c r="C34" s="17">
        <v>293.45235618279565</v>
      </c>
      <c r="D34" s="17">
        <v>462.06337500000001</v>
      </c>
      <c r="E34" s="17">
        <v>654.01441129032264</v>
      </c>
      <c r="F34" s="17">
        <v>901.02553611111114</v>
      </c>
      <c r="G34" s="17">
        <v>1088.5058279569896</v>
      </c>
      <c r="H34" s="17">
        <v>950.431251388889</v>
      </c>
      <c r="I34" s="17">
        <v>467.9775981182795</v>
      </c>
      <c r="J34" s="17">
        <v>413.69875672043014</v>
      </c>
      <c r="K34" s="17">
        <v>355.26731388888891</v>
      </c>
      <c r="L34" s="17">
        <v>388.0016478494623</v>
      </c>
      <c r="M34" s="17">
        <v>306.10817638888892</v>
      </c>
      <c r="N34" s="17">
        <v>226.92780510752686</v>
      </c>
      <c r="O34" s="4" t="s">
        <v>1582</v>
      </c>
      <c r="P34" s="14">
        <v>0</v>
      </c>
      <c r="Q34" s="1">
        <v>6</v>
      </c>
    </row>
    <row r="35" spans="1:17" x14ac:dyDescent="0.25">
      <c r="A35">
        <v>31</v>
      </c>
      <c r="B35" t="s">
        <v>294</v>
      </c>
      <c r="C35" s="17">
        <v>295.00588440860213</v>
      </c>
      <c r="D35" s="17">
        <v>424.30498660714295</v>
      </c>
      <c r="E35" s="17">
        <v>597.25722446236546</v>
      </c>
      <c r="F35" s="17">
        <v>793.99459999999988</v>
      </c>
      <c r="G35" s="17">
        <v>975.00527553763425</v>
      </c>
      <c r="H35" s="17">
        <v>866.53251944444435</v>
      </c>
      <c r="I35" s="17">
        <v>399.66154569892467</v>
      </c>
      <c r="J35" s="17">
        <v>356.72201747311823</v>
      </c>
      <c r="K35" s="17">
        <v>373.8290416666668</v>
      </c>
      <c r="L35" s="17">
        <v>365.82138037634411</v>
      </c>
      <c r="M35" s="17">
        <v>247.81883888888893</v>
      </c>
      <c r="N35" s="17">
        <v>235.85992204301078</v>
      </c>
      <c r="O35" s="4" t="s">
        <v>1582</v>
      </c>
      <c r="P35" s="14">
        <v>0</v>
      </c>
      <c r="Q35" s="1">
        <v>6</v>
      </c>
    </row>
    <row r="36" spans="1:17" x14ac:dyDescent="0.25">
      <c r="A36">
        <v>32</v>
      </c>
      <c r="B36" t="s">
        <v>295</v>
      </c>
      <c r="C36" s="17">
        <v>307.42785483870966</v>
      </c>
      <c r="D36" s="17">
        <v>399.65977827380959</v>
      </c>
      <c r="E36" s="17">
        <v>582.11219354838704</v>
      </c>
      <c r="F36" s="17">
        <v>912.07318750000002</v>
      </c>
      <c r="G36" s="17">
        <v>1129.2166935483876</v>
      </c>
      <c r="H36" s="17">
        <v>1118.9747263888887</v>
      </c>
      <c r="I36" s="17">
        <v>637.36708198924737</v>
      </c>
      <c r="J36" s="17">
        <v>560.44718413978489</v>
      </c>
      <c r="K36" s="17">
        <v>454.82015833333338</v>
      </c>
      <c r="L36" s="17">
        <v>455.73766935483872</v>
      </c>
      <c r="M36" s="17">
        <v>295.06024444444449</v>
      </c>
      <c r="N36" s="17">
        <v>238.3971572580646</v>
      </c>
      <c r="O36" s="4" t="s">
        <v>1583</v>
      </c>
      <c r="P36" s="14">
        <v>0</v>
      </c>
      <c r="Q36" s="1">
        <v>6</v>
      </c>
    </row>
    <row r="37" spans="1:17" x14ac:dyDescent="0.25">
      <c r="A37">
        <v>33</v>
      </c>
      <c r="B37" t="s">
        <v>105</v>
      </c>
      <c r="C37" s="17">
        <v>249.88222311827957</v>
      </c>
      <c r="D37" s="17">
        <v>284.44842559523806</v>
      </c>
      <c r="E37" s="17">
        <v>338.02583064516136</v>
      </c>
      <c r="F37" s="17">
        <v>440.52822916666668</v>
      </c>
      <c r="G37" s="17">
        <v>562.84451478494623</v>
      </c>
      <c r="H37" s="17">
        <v>626.69669027777798</v>
      </c>
      <c r="I37" s="17">
        <v>511.7948561827958</v>
      </c>
      <c r="J37" s="17">
        <v>488.55175672043003</v>
      </c>
      <c r="K37" s="17">
        <v>507.61142083333328</v>
      </c>
      <c r="L37" s="17">
        <v>376.80550806451612</v>
      </c>
      <c r="M37" s="17">
        <v>229.99372777777776</v>
      </c>
      <c r="N37" s="17">
        <v>196.5939758064516</v>
      </c>
      <c r="O37" s="4" t="s">
        <v>1583</v>
      </c>
      <c r="P37" s="14">
        <v>0</v>
      </c>
      <c r="Q37" s="1">
        <v>6</v>
      </c>
    </row>
    <row r="38" spans="1:17" x14ac:dyDescent="0.25">
      <c r="A38">
        <v>34</v>
      </c>
      <c r="B38" t="s">
        <v>93</v>
      </c>
      <c r="C38" s="17">
        <v>416.18926881720432</v>
      </c>
      <c r="D38" s="17">
        <v>595.32409523809531</v>
      </c>
      <c r="E38" s="17">
        <v>925.69071505376326</v>
      </c>
      <c r="F38" s="17">
        <v>893.71620833333327</v>
      </c>
      <c r="G38" s="17">
        <v>935.35354032258056</v>
      </c>
      <c r="H38" s="17">
        <v>882.90027361111117</v>
      </c>
      <c r="I38" s="17">
        <v>602.42625134408593</v>
      </c>
      <c r="J38" s="17">
        <v>496.35965456989243</v>
      </c>
      <c r="K38" s="17">
        <v>458.79488472222215</v>
      </c>
      <c r="L38" s="17">
        <v>475.96570564516128</v>
      </c>
      <c r="M38" s="17">
        <v>425.44674166666681</v>
      </c>
      <c r="N38" s="17">
        <v>314.72020161290328</v>
      </c>
      <c r="O38" s="4" t="s">
        <v>1584</v>
      </c>
      <c r="P38" s="14">
        <v>0</v>
      </c>
      <c r="Q38" s="1">
        <v>4</v>
      </c>
    </row>
    <row r="39" spans="1:17" x14ac:dyDescent="0.25">
      <c r="A39">
        <v>35</v>
      </c>
      <c r="B39" t="s">
        <v>296</v>
      </c>
      <c r="C39" s="17">
        <v>544.99409543010756</v>
      </c>
      <c r="D39" s="17">
        <v>579.67077083333334</v>
      </c>
      <c r="E39" s="17">
        <v>811.13838306451612</v>
      </c>
      <c r="F39" s="17">
        <v>792.30308472222237</v>
      </c>
      <c r="G39" s="17">
        <v>716.10920295698918</v>
      </c>
      <c r="H39" s="17">
        <v>720.80196805555556</v>
      </c>
      <c r="I39" s="17">
        <v>818.10811559139779</v>
      </c>
      <c r="J39" s="17">
        <v>821.06859811827974</v>
      </c>
      <c r="K39" s="17">
        <v>537.26059444444456</v>
      </c>
      <c r="L39" s="17">
        <v>556.5101720430107</v>
      </c>
      <c r="M39" s="17">
        <v>494.70969027777778</v>
      </c>
      <c r="N39" s="17">
        <v>476.63112499999988</v>
      </c>
      <c r="O39" s="4" t="s">
        <v>1585</v>
      </c>
      <c r="P39" s="14">
        <v>0</v>
      </c>
      <c r="Q39" s="1">
        <v>1</v>
      </c>
    </row>
    <row r="40" spans="1:17" x14ac:dyDescent="0.25">
      <c r="A40">
        <v>36</v>
      </c>
      <c r="B40" t="s">
        <v>297</v>
      </c>
      <c r="C40" s="17">
        <v>593.27813037634417</v>
      </c>
      <c r="D40" s="17">
        <v>652.06877678571436</v>
      </c>
      <c r="E40" s="17">
        <v>844.52523521505373</v>
      </c>
      <c r="F40" s="17">
        <v>884.6047791666665</v>
      </c>
      <c r="G40" s="17">
        <v>906.1379919354838</v>
      </c>
      <c r="H40" s="17">
        <v>692.46062777777797</v>
      </c>
      <c r="I40" s="17">
        <v>724.66491129032249</v>
      </c>
      <c r="J40" s="17">
        <v>705.66511424731175</v>
      </c>
      <c r="K40" s="17">
        <v>571.88895138888881</v>
      </c>
      <c r="L40" s="17">
        <v>587.19406317204312</v>
      </c>
      <c r="M40" s="17">
        <v>565.63412361111114</v>
      </c>
      <c r="N40" s="17">
        <v>540.60929166666665</v>
      </c>
      <c r="O40" s="4" t="s">
        <v>1585</v>
      </c>
      <c r="P40" s="14">
        <v>0</v>
      </c>
      <c r="Q40" s="1">
        <v>1</v>
      </c>
    </row>
    <row r="41" spans="1:17" x14ac:dyDescent="0.25">
      <c r="A41">
        <v>37</v>
      </c>
      <c r="B41" t="s">
        <v>298</v>
      </c>
      <c r="C41" s="17">
        <v>561.64460752688171</v>
      </c>
      <c r="D41" s="17">
        <v>696.67938392857127</v>
      </c>
      <c r="E41" s="17">
        <v>944.44852284946251</v>
      </c>
      <c r="F41" s="17">
        <v>1060.0086416666666</v>
      </c>
      <c r="G41" s="17">
        <v>1077.4021908602149</v>
      </c>
      <c r="H41" s="17">
        <v>1058.2575305555558</v>
      </c>
      <c r="I41" s="17">
        <v>927.61422446236588</v>
      </c>
      <c r="J41" s="17">
        <v>908.01010349462354</v>
      </c>
      <c r="K41" s="17">
        <v>624.25121805555557</v>
      </c>
      <c r="L41" s="17">
        <v>561.90798924731166</v>
      </c>
      <c r="M41" s="17">
        <v>542.70936666666671</v>
      </c>
      <c r="N41" s="17">
        <v>504.74524731182788</v>
      </c>
      <c r="O41" s="4" t="s">
        <v>1585</v>
      </c>
      <c r="P41" s="14">
        <v>0</v>
      </c>
      <c r="Q41" s="1">
        <v>1</v>
      </c>
    </row>
    <row r="42" spans="1:17" x14ac:dyDescent="0.25">
      <c r="A42">
        <v>38</v>
      </c>
      <c r="B42" t="s">
        <v>299</v>
      </c>
      <c r="C42" s="17">
        <v>572.2722379032258</v>
      </c>
      <c r="D42" s="17">
        <v>682.16152232142849</v>
      </c>
      <c r="E42" s="17">
        <v>905.60816935483876</v>
      </c>
      <c r="F42" s="17">
        <v>946.57507361111129</v>
      </c>
      <c r="G42" s="17">
        <v>900.6427701612904</v>
      </c>
      <c r="H42" s="17">
        <v>603.39015416666666</v>
      </c>
      <c r="I42" s="17">
        <v>531.65323655913983</v>
      </c>
      <c r="J42" s="17">
        <v>556.11864516129037</v>
      </c>
      <c r="K42" s="17">
        <v>533.66274583333336</v>
      </c>
      <c r="L42" s="17">
        <v>586.0249583333333</v>
      </c>
      <c r="M42" s="17">
        <v>546.50464861111107</v>
      </c>
      <c r="N42" s="17">
        <v>519.2026801075267</v>
      </c>
      <c r="O42" s="4" t="s">
        <v>1585</v>
      </c>
      <c r="P42" s="14">
        <v>0</v>
      </c>
      <c r="Q42" s="1">
        <v>1</v>
      </c>
    </row>
    <row r="43" spans="1:17" x14ac:dyDescent="0.25">
      <c r="A43">
        <v>39</v>
      </c>
      <c r="B43" t="s">
        <v>300</v>
      </c>
      <c r="C43" s="17">
        <v>439.29363978494621</v>
      </c>
      <c r="D43" s="17">
        <v>604.22247916666663</v>
      </c>
      <c r="E43" s="17">
        <v>929.45692473118265</v>
      </c>
      <c r="F43" s="17">
        <v>1078.3081958333337</v>
      </c>
      <c r="G43" s="17">
        <v>1118.7590766129031</v>
      </c>
      <c r="H43" s="17">
        <v>1026.7445722222221</v>
      </c>
      <c r="I43" s="17">
        <v>625.5707755376344</v>
      </c>
      <c r="J43" s="17">
        <v>568.83869623655892</v>
      </c>
      <c r="K43" s="17">
        <v>440.44433472222227</v>
      </c>
      <c r="L43" s="17">
        <v>604.57913440860227</v>
      </c>
      <c r="M43" s="17">
        <v>485.62071944444426</v>
      </c>
      <c r="N43" s="17">
        <v>414.57736693548401</v>
      </c>
      <c r="O43" s="4" t="s">
        <v>1586</v>
      </c>
      <c r="P43" s="14">
        <v>0</v>
      </c>
      <c r="Q43" s="1">
        <v>2</v>
      </c>
    </row>
    <row r="44" spans="1:17" x14ac:dyDescent="0.25">
      <c r="A44">
        <v>40</v>
      </c>
      <c r="B44" t="s">
        <v>301</v>
      </c>
      <c r="C44" s="17">
        <v>466.10594220430107</v>
      </c>
      <c r="D44" s="17">
        <v>681.39138392857137</v>
      </c>
      <c r="E44" s="17">
        <v>978.66303091397833</v>
      </c>
      <c r="F44" s="17">
        <v>1137.1921763888888</v>
      </c>
      <c r="G44" s="17">
        <v>1113.3697379032258</v>
      </c>
      <c r="H44" s="17">
        <v>970.88056249999988</v>
      </c>
      <c r="I44" s="17">
        <v>638.51644086021508</v>
      </c>
      <c r="J44" s="17">
        <v>579.39252284946247</v>
      </c>
      <c r="K44" s="17">
        <v>447.16525972222217</v>
      </c>
      <c r="L44" s="17">
        <v>638.52815725806465</v>
      </c>
      <c r="M44" s="17">
        <v>541.4399152777778</v>
      </c>
      <c r="N44" s="17">
        <v>456.38417741935501</v>
      </c>
      <c r="O44" s="4" t="s">
        <v>1586</v>
      </c>
      <c r="P44" s="14">
        <v>0</v>
      </c>
      <c r="Q44" s="1">
        <v>2</v>
      </c>
    </row>
    <row r="45" spans="1:17" x14ac:dyDescent="0.25">
      <c r="A45">
        <v>41</v>
      </c>
      <c r="B45" t="s">
        <v>96</v>
      </c>
      <c r="C45" s="17">
        <v>397.53208333333328</v>
      </c>
      <c r="D45" s="17">
        <v>590.38151339285719</v>
      </c>
      <c r="E45" s="17">
        <v>943.98185215053763</v>
      </c>
      <c r="F45" s="17">
        <v>1104.9463541666667</v>
      </c>
      <c r="G45" s="17">
        <v>1182.1320389784948</v>
      </c>
      <c r="H45" s="17">
        <v>1284.0905138888886</v>
      </c>
      <c r="I45" s="17">
        <v>886.39056854838725</v>
      </c>
      <c r="J45" s="17">
        <v>673.7180134408602</v>
      </c>
      <c r="K45" s="17">
        <v>495.01554027777797</v>
      </c>
      <c r="L45" s="17">
        <v>633.35427419354846</v>
      </c>
      <c r="M45" s="17">
        <v>412.37256805555546</v>
      </c>
      <c r="N45" s="17">
        <v>339.68770967741938</v>
      </c>
      <c r="O45" s="4" t="s">
        <v>1586</v>
      </c>
      <c r="P45" s="14">
        <v>0</v>
      </c>
      <c r="Q45" s="1">
        <v>2</v>
      </c>
    </row>
    <row r="46" spans="1:17" x14ac:dyDescent="0.25">
      <c r="A46">
        <v>42</v>
      </c>
      <c r="B46" t="s">
        <v>302</v>
      </c>
      <c r="C46" s="17">
        <v>463.03514112903224</v>
      </c>
      <c r="D46" s="17">
        <v>679.81340029761918</v>
      </c>
      <c r="E46" s="17">
        <v>981.99628091397847</v>
      </c>
      <c r="F46" s="17">
        <v>1119.4243847222222</v>
      </c>
      <c r="G46" s="17">
        <v>1076.6888333333332</v>
      </c>
      <c r="H46" s="17">
        <v>935.04268333333323</v>
      </c>
      <c r="I46" s="17">
        <v>617.31477150537614</v>
      </c>
      <c r="J46" s="17">
        <v>581.32637903225816</v>
      </c>
      <c r="K46" s="17">
        <v>462.82957916666675</v>
      </c>
      <c r="L46" s="17">
        <v>619.97934408602157</v>
      </c>
      <c r="M46" s="17">
        <v>527.15479583333342</v>
      </c>
      <c r="N46" s="17">
        <v>448.83131989247306</v>
      </c>
      <c r="O46" s="4" t="s">
        <v>1586</v>
      </c>
      <c r="P46" s="14">
        <v>0</v>
      </c>
      <c r="Q46" s="1">
        <v>2</v>
      </c>
    </row>
    <row r="47" spans="1:17" x14ac:dyDescent="0.25">
      <c r="A47">
        <v>43</v>
      </c>
      <c r="B47" t="s">
        <v>303</v>
      </c>
      <c r="C47" s="17">
        <v>457.90534677419356</v>
      </c>
      <c r="D47" s="17">
        <v>637.42928571428558</v>
      </c>
      <c r="E47" s="17">
        <v>948.25700268817207</v>
      </c>
      <c r="F47" s="17">
        <v>1123.4567180555557</v>
      </c>
      <c r="G47" s="17">
        <v>1189.869877688172</v>
      </c>
      <c r="H47" s="17">
        <v>1079.0687527777775</v>
      </c>
      <c r="I47" s="17">
        <v>652.27770430107535</v>
      </c>
      <c r="J47" s="17">
        <v>527.70232258064516</v>
      </c>
      <c r="K47" s="17">
        <v>451.29103888888881</v>
      </c>
      <c r="L47" s="17">
        <v>652.75889247311841</v>
      </c>
      <c r="M47" s="17">
        <v>485.40536666666662</v>
      </c>
      <c r="N47" s="17">
        <v>420.61382795698927</v>
      </c>
      <c r="O47" s="4" t="s">
        <v>1586</v>
      </c>
      <c r="P47" s="14">
        <v>0</v>
      </c>
      <c r="Q47" s="1">
        <v>2</v>
      </c>
    </row>
    <row r="48" spans="1:17" x14ac:dyDescent="0.25">
      <c r="A48">
        <v>44</v>
      </c>
      <c r="B48" t="s">
        <v>304</v>
      </c>
      <c r="C48" s="17">
        <v>454.51564381720425</v>
      </c>
      <c r="D48" s="17">
        <v>658.39345089285712</v>
      </c>
      <c r="E48" s="17">
        <v>954.25674327956995</v>
      </c>
      <c r="F48" s="17">
        <v>1133.9001374999998</v>
      </c>
      <c r="G48" s="17">
        <v>1077.3655900537633</v>
      </c>
      <c r="H48" s="17">
        <v>956.74931527777812</v>
      </c>
      <c r="I48" s="17">
        <v>640.70794623655922</v>
      </c>
      <c r="J48" s="17">
        <v>582.73079166666673</v>
      </c>
      <c r="K48" s="17">
        <v>446.36488194444433</v>
      </c>
      <c r="L48" s="17">
        <v>620.61031720430105</v>
      </c>
      <c r="M48" s="17">
        <v>545.82410138888895</v>
      </c>
      <c r="N48" s="17">
        <v>464.40699596774203</v>
      </c>
      <c r="O48" s="4" t="s">
        <v>1586</v>
      </c>
      <c r="P48" s="14">
        <v>0</v>
      </c>
      <c r="Q48" s="1">
        <v>2</v>
      </c>
    </row>
    <row r="49" spans="1:17" x14ac:dyDescent="0.25">
      <c r="A49">
        <v>45</v>
      </c>
      <c r="B49" t="s">
        <v>305</v>
      </c>
      <c r="C49" s="17">
        <v>452.58216263440846</v>
      </c>
      <c r="D49" s="17">
        <v>644.14300744047625</v>
      </c>
      <c r="E49" s="17">
        <v>932.88163844086023</v>
      </c>
      <c r="F49" s="17">
        <v>1027.1704430555556</v>
      </c>
      <c r="G49" s="17">
        <v>1043.9296720430111</v>
      </c>
      <c r="H49" s="17">
        <v>1098.3706833333333</v>
      </c>
      <c r="I49" s="17">
        <v>768.11846370967737</v>
      </c>
      <c r="J49" s="17">
        <v>730.89278360215064</v>
      </c>
      <c r="K49" s="17">
        <v>576.71273749999989</v>
      </c>
      <c r="L49" s="17">
        <v>557.97187231182795</v>
      </c>
      <c r="M49" s="17">
        <v>460.22825972222233</v>
      </c>
      <c r="N49" s="17">
        <v>415.5880456989247</v>
      </c>
      <c r="O49" s="4" t="s">
        <v>1587</v>
      </c>
      <c r="P49" s="14">
        <v>0</v>
      </c>
      <c r="Q49" s="1">
        <v>2</v>
      </c>
    </row>
    <row r="50" spans="1:17" x14ac:dyDescent="0.25">
      <c r="A50">
        <v>46</v>
      </c>
      <c r="B50" t="s">
        <v>306</v>
      </c>
      <c r="C50" s="17">
        <v>476.95120967741946</v>
      </c>
      <c r="D50" s="17">
        <v>648.6438333333333</v>
      </c>
      <c r="E50" s="17">
        <v>960.63331182795696</v>
      </c>
      <c r="F50" s="17">
        <v>1067.8352402777778</v>
      </c>
      <c r="G50" s="17">
        <v>1118.6685618279571</v>
      </c>
      <c r="H50" s="17">
        <v>1073.7169666666664</v>
      </c>
      <c r="I50" s="17">
        <v>752.5408763440862</v>
      </c>
      <c r="J50" s="17">
        <v>717.17905510752712</v>
      </c>
      <c r="K50" s="17">
        <v>548.88604999999995</v>
      </c>
      <c r="L50" s="17">
        <v>566.12512231182802</v>
      </c>
      <c r="M50" s="17">
        <v>474.16942638888889</v>
      </c>
      <c r="N50" s="17">
        <v>437.95413709677416</v>
      </c>
      <c r="O50" s="4" t="s">
        <v>1587</v>
      </c>
      <c r="P50" s="14">
        <v>0</v>
      </c>
      <c r="Q50" s="1">
        <v>2</v>
      </c>
    </row>
    <row r="51" spans="1:17" x14ac:dyDescent="0.25">
      <c r="A51">
        <v>47</v>
      </c>
      <c r="B51" t="s">
        <v>307</v>
      </c>
      <c r="C51" s="17">
        <v>487.48330241935474</v>
      </c>
      <c r="D51" s="17">
        <v>688.21575595238085</v>
      </c>
      <c r="E51" s="17">
        <v>909.47309005376326</v>
      </c>
      <c r="F51" s="17">
        <v>1039.4117652777777</v>
      </c>
      <c r="G51" s="17">
        <v>1005.0645631720433</v>
      </c>
      <c r="H51" s="17">
        <v>921.70117083333321</v>
      </c>
      <c r="I51" s="17">
        <v>703.53892741935499</v>
      </c>
      <c r="J51" s="17">
        <v>669.90603763440868</v>
      </c>
      <c r="K51" s="17">
        <v>603.8074347222223</v>
      </c>
      <c r="L51" s="17">
        <v>631.06844892473111</v>
      </c>
      <c r="M51" s="17">
        <v>488.57717777777782</v>
      </c>
      <c r="N51" s="17">
        <v>425.30823118279562</v>
      </c>
      <c r="O51" s="4" t="s">
        <v>1587</v>
      </c>
      <c r="P51" s="14">
        <v>0</v>
      </c>
      <c r="Q51" s="1">
        <v>2</v>
      </c>
    </row>
    <row r="52" spans="1:17" x14ac:dyDescent="0.25">
      <c r="A52">
        <v>48</v>
      </c>
      <c r="B52" t="s">
        <v>308</v>
      </c>
      <c r="C52" s="17">
        <v>453.63268279569888</v>
      </c>
      <c r="D52" s="17">
        <v>614.26145535714306</v>
      </c>
      <c r="E52" s="17">
        <v>950.71367876344095</v>
      </c>
      <c r="F52" s="17">
        <v>1075.978429166667</v>
      </c>
      <c r="G52" s="17">
        <v>1057.7928991935485</v>
      </c>
      <c r="H52" s="17">
        <v>1065.6544527777778</v>
      </c>
      <c r="I52" s="17">
        <v>748.60074462365617</v>
      </c>
      <c r="J52" s="17">
        <v>733.30301881720436</v>
      </c>
      <c r="K52" s="17">
        <v>493.12588055555568</v>
      </c>
      <c r="L52" s="17">
        <v>565.53494220430093</v>
      </c>
      <c r="M52" s="17">
        <v>505.35431388888884</v>
      </c>
      <c r="N52" s="17">
        <v>464.8103803763442</v>
      </c>
      <c r="O52" s="4" t="s">
        <v>1587</v>
      </c>
      <c r="P52" s="14">
        <v>0</v>
      </c>
      <c r="Q52" s="1">
        <v>2</v>
      </c>
    </row>
    <row r="53" spans="1:17" x14ac:dyDescent="0.25">
      <c r="A53">
        <v>49</v>
      </c>
      <c r="B53" t="s">
        <v>309</v>
      </c>
      <c r="C53" s="17">
        <v>453.17290322580646</v>
      </c>
      <c r="D53" s="17">
        <v>640.48792559523815</v>
      </c>
      <c r="E53" s="17">
        <v>900.89524731182803</v>
      </c>
      <c r="F53" s="17">
        <v>1026.2554611111109</v>
      </c>
      <c r="G53" s="17">
        <v>988.77109408602144</v>
      </c>
      <c r="H53" s="17">
        <v>1034.967551388889</v>
      </c>
      <c r="I53" s="17">
        <v>760.81862634408617</v>
      </c>
      <c r="J53" s="17">
        <v>661.80482930107519</v>
      </c>
      <c r="K53" s="17">
        <v>585.71616944444429</v>
      </c>
      <c r="L53" s="17">
        <v>566.29196236559142</v>
      </c>
      <c r="M53" s="17">
        <v>487.8648069444443</v>
      </c>
      <c r="N53" s="17">
        <v>427.1568870967742</v>
      </c>
      <c r="O53" s="4" t="s">
        <v>1587</v>
      </c>
      <c r="P53" s="14">
        <v>0</v>
      </c>
      <c r="Q53" s="1">
        <v>2</v>
      </c>
    </row>
    <row r="54" spans="1:17" x14ac:dyDescent="0.25">
      <c r="A54">
        <v>50</v>
      </c>
      <c r="B54" t="s">
        <v>310</v>
      </c>
      <c r="C54" s="17">
        <v>491.62386827956993</v>
      </c>
      <c r="D54" s="17">
        <v>669.44368005952379</v>
      </c>
      <c r="E54" s="17">
        <v>934.57386290322563</v>
      </c>
      <c r="F54" s="17">
        <v>1036.3829402777776</v>
      </c>
      <c r="G54" s="17">
        <v>1048.1554865591397</v>
      </c>
      <c r="H54" s="17">
        <v>1008.8779611111112</v>
      </c>
      <c r="I54" s="17">
        <v>770.4506465053762</v>
      </c>
      <c r="J54" s="17">
        <v>721.47704973118255</v>
      </c>
      <c r="K54" s="17">
        <v>624.26351111111114</v>
      </c>
      <c r="L54" s="17">
        <v>632.17974731182812</v>
      </c>
      <c r="M54" s="17">
        <v>486.24599722222217</v>
      </c>
      <c r="N54" s="17">
        <v>438.61709946236562</v>
      </c>
      <c r="O54" s="4" t="s">
        <v>1587</v>
      </c>
      <c r="P54" s="14">
        <v>0</v>
      </c>
      <c r="Q54" s="1">
        <v>2</v>
      </c>
    </row>
    <row r="55" spans="1:17" x14ac:dyDescent="0.25">
      <c r="A55">
        <v>51</v>
      </c>
      <c r="B55" t="s">
        <v>311</v>
      </c>
      <c r="C55" s="17">
        <v>556.93927150537627</v>
      </c>
      <c r="D55" s="17">
        <v>693.73946726190468</v>
      </c>
      <c r="E55" s="17">
        <v>878.46351612903231</v>
      </c>
      <c r="F55" s="17">
        <v>968.43723194444453</v>
      </c>
      <c r="G55" s="17">
        <v>835.85172715053773</v>
      </c>
      <c r="H55" s="17">
        <v>604.1054972222222</v>
      </c>
      <c r="I55" s="17">
        <v>566.95104032258064</v>
      </c>
      <c r="J55" s="17">
        <v>560.27605510752687</v>
      </c>
      <c r="K55" s="17">
        <v>527.96713472222223</v>
      </c>
      <c r="L55" s="17">
        <v>566.15347043010752</v>
      </c>
      <c r="M55" s="17">
        <v>514.41543888888884</v>
      </c>
      <c r="N55" s="17">
        <v>487.08464650537633</v>
      </c>
      <c r="O55" s="4" t="s">
        <v>1587</v>
      </c>
      <c r="P55" s="14">
        <v>0</v>
      </c>
      <c r="Q55" s="1">
        <v>2</v>
      </c>
    </row>
    <row r="56" spans="1:17" x14ac:dyDescent="0.25">
      <c r="A56">
        <v>52</v>
      </c>
      <c r="B56" t="s">
        <v>312</v>
      </c>
      <c r="C56" s="17">
        <v>529.54915188172038</v>
      </c>
      <c r="D56" s="17">
        <v>661.6188065476191</v>
      </c>
      <c r="E56" s="17">
        <v>951.72077284946249</v>
      </c>
      <c r="F56" s="17">
        <v>1028.6333027777778</v>
      </c>
      <c r="G56" s="17">
        <v>1041.887922043011</v>
      </c>
      <c r="H56" s="17">
        <v>989.60238472222227</v>
      </c>
      <c r="I56" s="17">
        <v>837.81393682795726</v>
      </c>
      <c r="J56" s="17">
        <v>797.29315053763469</v>
      </c>
      <c r="K56" s="17">
        <v>607.9621125000001</v>
      </c>
      <c r="L56" s="17">
        <v>617.63695295698938</v>
      </c>
      <c r="M56" s="17">
        <v>514.1922777777778</v>
      </c>
      <c r="N56" s="17">
        <v>463.50761021505383</v>
      </c>
      <c r="O56" s="4" t="s">
        <v>1587</v>
      </c>
      <c r="P56" s="14">
        <v>0</v>
      </c>
      <c r="Q56" s="1">
        <v>2</v>
      </c>
    </row>
    <row r="57" spans="1:17" x14ac:dyDescent="0.25">
      <c r="A57">
        <v>53</v>
      </c>
      <c r="B57" t="s">
        <v>102</v>
      </c>
      <c r="C57" s="17">
        <v>457.23268010752679</v>
      </c>
      <c r="D57" s="17">
        <v>543.45110119047627</v>
      </c>
      <c r="E57" s="17">
        <v>548.40801747311809</v>
      </c>
      <c r="F57" s="17">
        <v>514.44664583333326</v>
      </c>
      <c r="G57" s="17">
        <v>599.30048387096781</v>
      </c>
      <c r="H57" s="17">
        <v>522.56556944444446</v>
      </c>
      <c r="I57" s="17">
        <v>494.11748118279553</v>
      </c>
      <c r="J57" s="17">
        <v>514.1882567204301</v>
      </c>
      <c r="K57" s="17">
        <v>441.86241944444447</v>
      </c>
      <c r="L57" s="17">
        <v>508.67376209677406</v>
      </c>
      <c r="M57" s="17">
        <v>459.33091805555551</v>
      </c>
      <c r="N57" s="17">
        <v>461.04313306451593</v>
      </c>
      <c r="O57" s="4" t="s">
        <v>1587</v>
      </c>
      <c r="P57" s="14">
        <v>1</v>
      </c>
      <c r="Q57" s="1">
        <v>2</v>
      </c>
    </row>
    <row r="58" spans="1:17" x14ac:dyDescent="0.25">
      <c r="A58">
        <v>54</v>
      </c>
      <c r="B58" t="s">
        <v>313</v>
      </c>
      <c r="C58" s="17">
        <v>459.78110752688178</v>
      </c>
      <c r="D58" s="17">
        <v>538.5554598214286</v>
      </c>
      <c r="E58" s="17">
        <v>906.18316801075275</v>
      </c>
      <c r="F58" s="17">
        <v>1032.9793319444443</v>
      </c>
      <c r="G58" s="17">
        <v>1155.4917674731184</v>
      </c>
      <c r="H58" s="17">
        <v>1040.6460305555554</v>
      </c>
      <c r="I58" s="17">
        <v>686.76857392473119</v>
      </c>
      <c r="J58" s="17">
        <v>656.8309946236559</v>
      </c>
      <c r="K58" s="17">
        <v>474.20488472222223</v>
      </c>
      <c r="L58" s="17">
        <v>567.25296370967737</v>
      </c>
      <c r="M58" s="17">
        <v>468.22663055555546</v>
      </c>
      <c r="N58" s="17">
        <v>434.37110752688181</v>
      </c>
      <c r="O58" s="4" t="s">
        <v>1587</v>
      </c>
      <c r="P58" s="14">
        <v>0</v>
      </c>
      <c r="Q58" s="1">
        <v>2</v>
      </c>
    </row>
    <row r="59" spans="1:17" x14ac:dyDescent="0.25">
      <c r="A59">
        <v>55</v>
      </c>
      <c r="B59" t="s">
        <v>104</v>
      </c>
      <c r="C59" s="17">
        <v>504.22411290322577</v>
      </c>
      <c r="D59" s="17">
        <v>703.40609375000008</v>
      </c>
      <c r="E59" s="17">
        <v>863.38502016129053</v>
      </c>
      <c r="F59" s="17">
        <v>948.95869999999991</v>
      </c>
      <c r="G59" s="17">
        <v>701.52123924731188</v>
      </c>
      <c r="H59" s="17">
        <v>552.4827472222222</v>
      </c>
      <c r="I59" s="17">
        <v>419.32245698924743</v>
      </c>
      <c r="J59" s="17">
        <v>442.35150268817199</v>
      </c>
      <c r="K59" s="17">
        <v>481.90375555555551</v>
      </c>
      <c r="L59" s="17">
        <v>620.21687499999996</v>
      </c>
      <c r="M59" s="17">
        <v>496.03762361111126</v>
      </c>
      <c r="N59" s="17">
        <v>458.24637365591394</v>
      </c>
      <c r="O59" s="4" t="s">
        <v>1587</v>
      </c>
      <c r="P59" s="14">
        <v>0</v>
      </c>
      <c r="Q59" s="1">
        <v>2</v>
      </c>
    </row>
    <row r="60" spans="1:17" x14ac:dyDescent="0.25">
      <c r="A60">
        <v>56</v>
      </c>
      <c r="B60" t="s">
        <v>314</v>
      </c>
      <c r="C60" s="17">
        <v>522.23496908602158</v>
      </c>
      <c r="D60" s="17">
        <v>688.18609970238106</v>
      </c>
      <c r="E60" s="17">
        <v>853.70618279569896</v>
      </c>
      <c r="F60" s="17">
        <v>951.50090555555585</v>
      </c>
      <c r="G60" s="17">
        <v>671.425573924731</v>
      </c>
      <c r="H60" s="17">
        <v>534.73903749999999</v>
      </c>
      <c r="I60" s="17">
        <v>428.40891263440864</v>
      </c>
      <c r="J60" s="17">
        <v>432.46253360215064</v>
      </c>
      <c r="K60" s="17">
        <v>515.18686944444448</v>
      </c>
      <c r="L60" s="17">
        <v>615.93545967741954</v>
      </c>
      <c r="M60" s="17">
        <v>506.15770833333323</v>
      </c>
      <c r="N60" s="17">
        <v>451.07046639784937</v>
      </c>
      <c r="O60" s="4" t="s">
        <v>1587</v>
      </c>
      <c r="P60" s="14">
        <v>0</v>
      </c>
      <c r="Q60" s="1">
        <v>2</v>
      </c>
    </row>
    <row r="61" spans="1:17" x14ac:dyDescent="0.25">
      <c r="A61">
        <v>57</v>
      </c>
      <c r="B61" t="s">
        <v>315</v>
      </c>
      <c r="C61" s="17">
        <v>560.68472311827963</v>
      </c>
      <c r="D61" s="17">
        <v>622.18762797619058</v>
      </c>
      <c r="E61" s="17">
        <v>920.17391532258034</v>
      </c>
      <c r="F61" s="17">
        <v>1038.6120472222221</v>
      </c>
      <c r="G61" s="17">
        <v>1052.1782365591398</v>
      </c>
      <c r="H61" s="17">
        <v>972.75458611111105</v>
      </c>
      <c r="I61" s="17">
        <v>869.76563172043018</v>
      </c>
      <c r="J61" s="17">
        <v>859.83177284946248</v>
      </c>
      <c r="K61" s="17">
        <v>716.00689861111141</v>
      </c>
      <c r="L61" s="17">
        <v>649.31705510752704</v>
      </c>
      <c r="M61" s="17">
        <v>595.63392361111096</v>
      </c>
      <c r="N61" s="17">
        <v>502.08375672043019</v>
      </c>
      <c r="O61" s="4" t="s">
        <v>1587</v>
      </c>
      <c r="P61" s="14">
        <v>0</v>
      </c>
      <c r="Q61" s="1">
        <v>2</v>
      </c>
    </row>
    <row r="62" spans="1:17" x14ac:dyDescent="0.25">
      <c r="A62">
        <v>58</v>
      </c>
      <c r="B62" t="s">
        <v>316</v>
      </c>
      <c r="C62" s="17">
        <v>330.19032795698917</v>
      </c>
      <c r="D62" s="17">
        <v>498.21358928571414</v>
      </c>
      <c r="E62" s="17">
        <v>587.99875134408592</v>
      </c>
      <c r="F62" s="17">
        <v>541.20480833333329</v>
      </c>
      <c r="G62" s="17">
        <v>409.96419623655902</v>
      </c>
      <c r="H62" s="17">
        <v>407.27261666666658</v>
      </c>
      <c r="I62" s="17">
        <v>372.67011559139792</v>
      </c>
      <c r="J62" s="17">
        <v>337.61243548387102</v>
      </c>
      <c r="K62" s="17">
        <v>318.46361805555557</v>
      </c>
      <c r="L62" s="17">
        <v>302.9017056451612</v>
      </c>
      <c r="M62" s="17">
        <v>323.56431388888888</v>
      </c>
      <c r="N62" s="17">
        <v>250.07797311827952</v>
      </c>
      <c r="O62" s="4" t="s">
        <v>1588</v>
      </c>
      <c r="P62" s="14">
        <v>0</v>
      </c>
      <c r="Q62" s="1">
        <v>3</v>
      </c>
    </row>
    <row r="63" spans="1:17" x14ac:dyDescent="0.25">
      <c r="A63">
        <v>59</v>
      </c>
      <c r="B63" t="s">
        <v>317</v>
      </c>
      <c r="C63" s="17">
        <v>335.94445833333333</v>
      </c>
      <c r="D63" s="17">
        <v>536.59924702380954</v>
      </c>
      <c r="E63" s="17">
        <v>687.21888844086038</v>
      </c>
      <c r="F63" s="17">
        <v>575.44026388888892</v>
      </c>
      <c r="G63" s="17">
        <v>441.94683467741936</v>
      </c>
      <c r="H63" s="17">
        <v>387.35487361111115</v>
      </c>
      <c r="I63" s="17">
        <v>380.97518413978491</v>
      </c>
      <c r="J63" s="17">
        <v>333.36361021505377</v>
      </c>
      <c r="K63" s="17">
        <v>303.27478888888891</v>
      </c>
      <c r="L63" s="17">
        <v>306.74474193548383</v>
      </c>
      <c r="M63" s="17">
        <v>346.19380277777782</v>
      </c>
      <c r="N63" s="17">
        <v>270.14816666666661</v>
      </c>
      <c r="O63" s="4" t="s">
        <v>1588</v>
      </c>
      <c r="P63" s="14">
        <v>0</v>
      </c>
      <c r="Q63" s="1">
        <v>3</v>
      </c>
    </row>
    <row r="64" spans="1:17" x14ac:dyDescent="0.25">
      <c r="A64">
        <v>60</v>
      </c>
      <c r="B64" t="s">
        <v>318</v>
      </c>
      <c r="C64" s="17">
        <v>420.37030779569903</v>
      </c>
      <c r="D64" s="17">
        <v>580.38506398809523</v>
      </c>
      <c r="E64" s="17">
        <v>870.35042607526873</v>
      </c>
      <c r="F64" s="17">
        <v>886.67172361111113</v>
      </c>
      <c r="G64" s="17">
        <v>852.82943279569872</v>
      </c>
      <c r="H64" s="17">
        <v>758.33321527777775</v>
      </c>
      <c r="I64" s="17">
        <v>594.58978360215053</v>
      </c>
      <c r="J64" s="17">
        <v>555.76213306451621</v>
      </c>
      <c r="K64" s="17">
        <v>461.6065375</v>
      </c>
      <c r="L64" s="17">
        <v>465.38593145161286</v>
      </c>
      <c r="M64" s="17">
        <v>398.7600027777778</v>
      </c>
      <c r="N64" s="17">
        <v>311.98446639784947</v>
      </c>
      <c r="O64" s="4" t="s">
        <v>1589</v>
      </c>
      <c r="P64" s="14">
        <v>0</v>
      </c>
      <c r="Q64" s="1">
        <v>2</v>
      </c>
    </row>
    <row r="65" spans="1:17" x14ac:dyDescent="0.25">
      <c r="A65">
        <v>61</v>
      </c>
      <c r="B65" t="s">
        <v>319</v>
      </c>
      <c r="C65" s="17">
        <v>315.03640591397857</v>
      </c>
      <c r="D65" s="17">
        <v>392.758630952381</v>
      </c>
      <c r="E65" s="17">
        <v>521.88456048387081</v>
      </c>
      <c r="F65" s="17">
        <v>530.61951805555566</v>
      </c>
      <c r="G65" s="17">
        <v>441.73457392473108</v>
      </c>
      <c r="H65" s="17">
        <v>508.13924999999995</v>
      </c>
      <c r="I65" s="17">
        <v>475.92764247311828</v>
      </c>
      <c r="J65" s="17">
        <v>441.8610712365591</v>
      </c>
      <c r="K65" s="17">
        <v>401.34254305555544</v>
      </c>
      <c r="L65" s="17">
        <v>376.92370833333342</v>
      </c>
      <c r="M65" s="17">
        <v>331.95864027777776</v>
      </c>
      <c r="N65" s="17">
        <v>305.74061962365579</v>
      </c>
      <c r="O65" s="4" t="s">
        <v>1589</v>
      </c>
      <c r="P65" s="14">
        <v>1</v>
      </c>
      <c r="Q65" s="1">
        <v>2</v>
      </c>
    </row>
    <row r="66" spans="1:17" x14ac:dyDescent="0.25">
      <c r="A66">
        <v>62</v>
      </c>
      <c r="B66" t="s">
        <v>320</v>
      </c>
      <c r="C66" s="17">
        <v>409.99214784946241</v>
      </c>
      <c r="D66" s="17">
        <v>495.65745684523796</v>
      </c>
      <c r="E66" s="17">
        <v>612.99711424731208</v>
      </c>
      <c r="F66" s="17">
        <v>616.36289722222239</v>
      </c>
      <c r="G66" s="17">
        <v>622.81629704301065</v>
      </c>
      <c r="H66" s="17">
        <v>678.42154722222244</v>
      </c>
      <c r="I66" s="17">
        <v>582.55074059139804</v>
      </c>
      <c r="J66" s="17">
        <v>575.87912903225799</v>
      </c>
      <c r="K66" s="17">
        <v>475.57260277777794</v>
      </c>
      <c r="L66" s="17">
        <v>452.55893951612893</v>
      </c>
      <c r="M66" s="17">
        <v>402.51602638888892</v>
      </c>
      <c r="N66" s="17">
        <v>351.2129112903225</v>
      </c>
      <c r="O66" s="4" t="s">
        <v>1589</v>
      </c>
      <c r="P66" s="14">
        <v>0</v>
      </c>
      <c r="Q66" s="1">
        <v>2</v>
      </c>
    </row>
    <row r="67" spans="1:17" x14ac:dyDescent="0.25">
      <c r="A67">
        <v>63</v>
      </c>
      <c r="B67" t="s">
        <v>321</v>
      </c>
      <c r="C67" s="17">
        <v>444.10317607526883</v>
      </c>
      <c r="D67" s="17">
        <v>623.27105208333342</v>
      </c>
      <c r="E67" s="17">
        <v>911.05940591397859</v>
      </c>
      <c r="F67" s="17">
        <v>964.15700000000027</v>
      </c>
      <c r="G67" s="17">
        <v>1076.043709677419</v>
      </c>
      <c r="H67" s="17">
        <v>968.77711388888883</v>
      </c>
      <c r="I67" s="17">
        <v>649.34269623655916</v>
      </c>
      <c r="J67" s="17">
        <v>472.86018817204308</v>
      </c>
      <c r="K67" s="17">
        <v>477.7433666666667</v>
      </c>
      <c r="L67" s="17">
        <v>462.92737499999998</v>
      </c>
      <c r="M67" s="17">
        <v>411.53547777777766</v>
      </c>
      <c r="N67" s="17">
        <v>346.87161962365582</v>
      </c>
      <c r="O67" s="4" t="s">
        <v>1589</v>
      </c>
      <c r="P67" s="14">
        <v>0</v>
      </c>
      <c r="Q67" s="1">
        <v>2</v>
      </c>
    </row>
    <row r="68" spans="1:17" x14ac:dyDescent="0.25">
      <c r="A68">
        <v>64</v>
      </c>
      <c r="B68" t="s">
        <v>322</v>
      </c>
      <c r="C68" s="17">
        <v>245.62603763440859</v>
      </c>
      <c r="D68" s="17">
        <v>341.71503571428576</v>
      </c>
      <c r="E68" s="17">
        <v>612.87914112903206</v>
      </c>
      <c r="F68" s="17">
        <v>954.82642638888876</v>
      </c>
      <c r="G68" s="17">
        <v>1129.7819946236561</v>
      </c>
      <c r="H68" s="17">
        <v>1200.1453597222221</v>
      </c>
      <c r="I68" s="17">
        <v>742.30786827957002</v>
      </c>
      <c r="J68" s="17">
        <v>713.06691532258071</v>
      </c>
      <c r="K68" s="17">
        <v>560.82950416666654</v>
      </c>
      <c r="L68" s="17">
        <v>441.25355107526872</v>
      </c>
      <c r="M68" s="17">
        <v>291.18675277777771</v>
      </c>
      <c r="N68" s="17">
        <v>198.24080107526879</v>
      </c>
      <c r="O68" s="4" t="s">
        <v>1590</v>
      </c>
      <c r="P68" s="14">
        <v>0</v>
      </c>
      <c r="Q68" s="1">
        <v>4</v>
      </c>
    </row>
    <row r="69" spans="1:17" x14ac:dyDescent="0.25">
      <c r="A69">
        <v>65</v>
      </c>
      <c r="B69" t="s">
        <v>323</v>
      </c>
      <c r="C69" s="17">
        <v>276.85963306451612</v>
      </c>
      <c r="D69" s="17">
        <v>409.38647172619034</v>
      </c>
      <c r="E69" s="17">
        <v>690.3815336021504</v>
      </c>
      <c r="F69" s="17">
        <v>983.10539722222234</v>
      </c>
      <c r="G69" s="17">
        <v>1127.3540577956994</v>
      </c>
      <c r="H69" s="17">
        <v>1184.4875972222221</v>
      </c>
      <c r="I69" s="17">
        <v>723.6118413978495</v>
      </c>
      <c r="J69" s="17">
        <v>602.18651478494621</v>
      </c>
      <c r="K69" s="17">
        <v>470.63436805555568</v>
      </c>
      <c r="L69" s="17">
        <v>385.44012499999985</v>
      </c>
      <c r="M69" s="17">
        <v>265.74973333333332</v>
      </c>
      <c r="N69" s="17">
        <v>207.48052688172035</v>
      </c>
      <c r="O69" s="4" t="s">
        <v>1590</v>
      </c>
      <c r="P69" s="14">
        <v>0</v>
      </c>
      <c r="Q69" s="1">
        <v>4</v>
      </c>
    </row>
    <row r="70" spans="1:17" x14ac:dyDescent="0.25">
      <c r="A70">
        <v>66</v>
      </c>
      <c r="B70" t="s">
        <v>324</v>
      </c>
      <c r="C70" s="17">
        <v>268.97081451612905</v>
      </c>
      <c r="D70" s="17">
        <v>430.04495982142862</v>
      </c>
      <c r="E70" s="17">
        <v>664.15110887096751</v>
      </c>
      <c r="F70" s="17">
        <v>976.91552083333329</v>
      </c>
      <c r="G70" s="17">
        <v>1108.3710430107526</v>
      </c>
      <c r="H70" s="17">
        <v>1169.7559597222223</v>
      </c>
      <c r="I70" s="17">
        <v>754.30242338709684</v>
      </c>
      <c r="J70" s="17">
        <v>589.50143413978481</v>
      </c>
      <c r="K70" s="17">
        <v>449.8105930555555</v>
      </c>
      <c r="L70" s="17">
        <v>360.0375416666667</v>
      </c>
      <c r="M70" s="17">
        <v>268.07698333333332</v>
      </c>
      <c r="N70" s="17">
        <v>205.18527553763445</v>
      </c>
      <c r="O70" s="4" t="s">
        <v>1590</v>
      </c>
      <c r="P70" s="14">
        <v>0</v>
      </c>
      <c r="Q70" s="1">
        <v>4</v>
      </c>
    </row>
    <row r="71" spans="1:17" x14ac:dyDescent="0.25">
      <c r="A71">
        <v>67</v>
      </c>
      <c r="B71" t="s">
        <v>325</v>
      </c>
      <c r="C71" s="17">
        <v>299.90676478494623</v>
      </c>
      <c r="D71" s="17">
        <v>463.74547172619037</v>
      </c>
      <c r="E71" s="17">
        <v>666.00194086021531</v>
      </c>
      <c r="F71" s="17">
        <v>967.6885777777776</v>
      </c>
      <c r="G71" s="17">
        <v>1092.5850215053763</v>
      </c>
      <c r="H71" s="17">
        <v>1076.9413777777775</v>
      </c>
      <c r="I71" s="17">
        <v>578.22004569892476</v>
      </c>
      <c r="J71" s="17">
        <v>495.57858602150537</v>
      </c>
      <c r="K71" s="17">
        <v>397.90794444444452</v>
      </c>
      <c r="L71" s="17">
        <v>358.78997715053748</v>
      </c>
      <c r="M71" s="17">
        <v>281.77932083333332</v>
      </c>
      <c r="N71" s="17">
        <v>229.36525134408598</v>
      </c>
      <c r="O71" s="4" t="s">
        <v>1590</v>
      </c>
      <c r="P71" s="14">
        <v>0</v>
      </c>
      <c r="Q71" s="1">
        <v>4</v>
      </c>
    </row>
    <row r="72" spans="1:17" x14ac:dyDescent="0.25">
      <c r="A72">
        <v>68</v>
      </c>
      <c r="B72" t="s">
        <v>326</v>
      </c>
      <c r="C72" s="17">
        <v>306.95837096774193</v>
      </c>
      <c r="D72" s="17">
        <v>381.68752678571428</v>
      </c>
      <c r="E72" s="17">
        <v>567.6415430107528</v>
      </c>
      <c r="F72" s="17">
        <v>838.52854583333328</v>
      </c>
      <c r="G72" s="17">
        <v>1086.8801747311825</v>
      </c>
      <c r="H72" s="17">
        <v>1059.8114180555556</v>
      </c>
      <c r="I72" s="17">
        <v>565.40619758064508</v>
      </c>
      <c r="J72" s="17">
        <v>497.69047177419367</v>
      </c>
      <c r="K72" s="17">
        <v>429.93648472222225</v>
      </c>
      <c r="L72" s="17">
        <v>393.48693279569898</v>
      </c>
      <c r="M72" s="17">
        <v>265.05689444444442</v>
      </c>
      <c r="N72" s="17">
        <v>216.71074596774193</v>
      </c>
      <c r="O72" s="4" t="s">
        <v>1590</v>
      </c>
      <c r="P72" s="14">
        <v>0</v>
      </c>
      <c r="Q72" s="1">
        <v>4</v>
      </c>
    </row>
    <row r="73" spans="1:17" x14ac:dyDescent="0.25">
      <c r="A73">
        <v>69</v>
      </c>
      <c r="B73" t="s">
        <v>327</v>
      </c>
      <c r="C73" s="17">
        <v>435.83672715053763</v>
      </c>
      <c r="D73" s="17">
        <v>654.9286249999999</v>
      </c>
      <c r="E73" s="17">
        <v>996.86306317204321</v>
      </c>
      <c r="F73" s="17">
        <v>1133.5616277777779</v>
      </c>
      <c r="G73" s="17">
        <v>1228.1953198924732</v>
      </c>
      <c r="H73" s="17">
        <v>1258.0427388888893</v>
      </c>
      <c r="I73" s="17">
        <v>954.0677217741935</v>
      </c>
      <c r="J73" s="17">
        <v>703.24280376344086</v>
      </c>
      <c r="K73" s="17">
        <v>650.64755972222224</v>
      </c>
      <c r="L73" s="17">
        <v>629.89744489247312</v>
      </c>
      <c r="M73" s="17">
        <v>393.1525694444444</v>
      </c>
      <c r="N73" s="17">
        <v>341.44819086021499</v>
      </c>
      <c r="O73" s="4" t="s">
        <v>1591</v>
      </c>
      <c r="P73" s="14">
        <v>0</v>
      </c>
      <c r="Q73" s="1">
        <v>5</v>
      </c>
    </row>
    <row r="74" spans="1:17" x14ac:dyDescent="0.25">
      <c r="A74">
        <v>70</v>
      </c>
      <c r="B74" t="s">
        <v>328</v>
      </c>
      <c r="C74" s="17">
        <v>453.68800403225805</v>
      </c>
      <c r="D74" s="17">
        <v>718.23389732142846</v>
      </c>
      <c r="E74" s="17">
        <v>998.39335618279574</v>
      </c>
      <c r="F74" s="17">
        <v>1143.2457874999998</v>
      </c>
      <c r="G74" s="17">
        <v>1189.2787043010753</v>
      </c>
      <c r="H74" s="17">
        <v>1158.7580625000001</v>
      </c>
      <c r="I74" s="17">
        <v>861.60355779569875</v>
      </c>
      <c r="J74" s="17">
        <v>722.82777419354841</v>
      </c>
      <c r="K74" s="17">
        <v>645.56343888888875</v>
      </c>
      <c r="L74" s="17">
        <v>681.4704072580646</v>
      </c>
      <c r="M74" s="17">
        <v>469.80870416666659</v>
      </c>
      <c r="N74" s="17">
        <v>412.44047715053762</v>
      </c>
      <c r="O74" s="4" t="s">
        <v>1591</v>
      </c>
      <c r="P74" s="14">
        <v>0</v>
      </c>
      <c r="Q74" s="1">
        <v>5</v>
      </c>
    </row>
    <row r="75" spans="1:17" x14ac:dyDescent="0.25">
      <c r="A75">
        <v>71</v>
      </c>
      <c r="B75" t="s">
        <v>98</v>
      </c>
      <c r="C75" s="17">
        <v>412.0476827956989</v>
      </c>
      <c r="D75" s="17">
        <v>659.72185565476195</v>
      </c>
      <c r="E75" s="17">
        <v>904.55434946236585</v>
      </c>
      <c r="F75" s="17">
        <v>1100.6315624999997</v>
      </c>
      <c r="G75" s="17">
        <v>1011.5443024193551</v>
      </c>
      <c r="H75" s="17">
        <v>1014.1420402777777</v>
      </c>
      <c r="I75" s="17">
        <v>975.43806317204292</v>
      </c>
      <c r="J75" s="17">
        <v>829.99644623655922</v>
      </c>
      <c r="K75" s="17">
        <v>887.21716527777778</v>
      </c>
      <c r="L75" s="17">
        <v>767.3117083333334</v>
      </c>
      <c r="M75" s="17">
        <v>531.68028333333336</v>
      </c>
      <c r="N75" s="17">
        <v>402.82672580645158</v>
      </c>
      <c r="O75" s="4" t="s">
        <v>1591</v>
      </c>
      <c r="P75" s="14">
        <v>0</v>
      </c>
      <c r="Q75" s="1">
        <v>5</v>
      </c>
    </row>
    <row r="76" spans="1:17" x14ac:dyDescent="0.25">
      <c r="A76">
        <v>72</v>
      </c>
      <c r="B76" t="s">
        <v>100</v>
      </c>
      <c r="C76" s="17">
        <v>374.93563037634408</v>
      </c>
      <c r="D76" s="17">
        <v>599.46842261904771</v>
      </c>
      <c r="E76" s="17">
        <v>917.28604032258079</v>
      </c>
      <c r="F76" s="17">
        <v>1123.4432722222223</v>
      </c>
      <c r="G76" s="17">
        <v>1211.9752540322584</v>
      </c>
      <c r="H76" s="17">
        <v>1172.105948611111</v>
      </c>
      <c r="I76" s="17">
        <v>830.70380779569882</v>
      </c>
      <c r="J76" s="17">
        <v>674.62256989247317</v>
      </c>
      <c r="K76" s="17">
        <v>467.17936666666668</v>
      </c>
      <c r="L76" s="17">
        <v>643.21300672043003</v>
      </c>
      <c r="M76" s="17">
        <v>454.42932083333341</v>
      </c>
      <c r="N76" s="17">
        <v>388.00425537634402</v>
      </c>
      <c r="O76" s="4" t="s">
        <v>1591</v>
      </c>
      <c r="P76" s="14">
        <v>0</v>
      </c>
      <c r="Q76" s="1">
        <v>5</v>
      </c>
    </row>
    <row r="77" spans="1:17" x14ac:dyDescent="0.25">
      <c r="A77">
        <v>73</v>
      </c>
      <c r="B77" t="s">
        <v>329</v>
      </c>
      <c r="C77" s="17">
        <v>472.83834543010755</v>
      </c>
      <c r="D77" s="17">
        <v>741.17480952380959</v>
      </c>
      <c r="E77" s="17">
        <v>964.12749999999994</v>
      </c>
      <c r="F77" s="17">
        <v>1166.822825</v>
      </c>
      <c r="G77" s="17">
        <v>1092.8930564516129</v>
      </c>
      <c r="H77" s="17">
        <v>851.36516666666671</v>
      </c>
      <c r="I77" s="17">
        <v>614.6393333333333</v>
      </c>
      <c r="J77" s="17">
        <v>505.22313575268817</v>
      </c>
      <c r="K77" s="17">
        <v>552.72476111111109</v>
      </c>
      <c r="L77" s="17">
        <v>673.17587903225808</v>
      </c>
      <c r="M77" s="17">
        <v>518.48324444444449</v>
      </c>
      <c r="N77" s="17">
        <v>466.34339650537646</v>
      </c>
      <c r="O77" s="4" t="s">
        <v>1591</v>
      </c>
      <c r="P77" s="14">
        <v>0</v>
      </c>
      <c r="Q77" s="1">
        <v>5</v>
      </c>
    </row>
    <row r="78" spans="1:17" x14ac:dyDescent="0.25">
      <c r="A78">
        <v>74</v>
      </c>
      <c r="B78" t="s">
        <v>330</v>
      </c>
      <c r="C78" s="17">
        <v>542.51224596774193</v>
      </c>
      <c r="D78" s="17">
        <v>567.38761607142862</v>
      </c>
      <c r="E78" s="17">
        <v>630.15824193548406</v>
      </c>
      <c r="F78" s="17">
        <v>763.25063194444442</v>
      </c>
      <c r="G78" s="17">
        <v>796.18426881720427</v>
      </c>
      <c r="H78" s="17">
        <v>766.83620277777777</v>
      </c>
      <c r="I78" s="17">
        <v>828.84295295698928</v>
      </c>
      <c r="J78" s="17">
        <v>842.50245698924732</v>
      </c>
      <c r="K78" s="17">
        <v>610.66376388888887</v>
      </c>
      <c r="L78" s="17">
        <v>566.76</v>
      </c>
      <c r="M78" s="17">
        <v>454.25999166666656</v>
      </c>
      <c r="N78" s="17">
        <v>509.09820564516122</v>
      </c>
      <c r="O78" s="4" t="s">
        <v>1592</v>
      </c>
      <c r="P78" s="14">
        <v>0</v>
      </c>
      <c r="Q78" s="1">
        <v>1</v>
      </c>
    </row>
    <row r="79" spans="1:17" x14ac:dyDescent="0.25">
      <c r="A79">
        <v>75</v>
      </c>
      <c r="B79" t="s">
        <v>331</v>
      </c>
      <c r="C79" s="17">
        <v>507.54196774193559</v>
      </c>
      <c r="D79" s="17">
        <v>538.78466517857146</v>
      </c>
      <c r="E79" s="17">
        <v>515.77452822580653</v>
      </c>
      <c r="F79" s="17">
        <v>600.58691111111114</v>
      </c>
      <c r="G79" s="17">
        <v>718.02395564516121</v>
      </c>
      <c r="H79" s="17">
        <v>782.98422916666675</v>
      </c>
      <c r="I79" s="17">
        <v>833.84856182795716</v>
      </c>
      <c r="J79" s="17">
        <v>770.99453629032269</v>
      </c>
      <c r="K79" s="17">
        <v>682.43663750000019</v>
      </c>
      <c r="L79" s="17">
        <v>555.75493010752689</v>
      </c>
      <c r="M79" s="17">
        <v>484.72996111111121</v>
      </c>
      <c r="N79" s="17">
        <v>541.26676612903225</v>
      </c>
      <c r="O79" s="4" t="s">
        <v>1592</v>
      </c>
      <c r="P79" s="14">
        <v>1</v>
      </c>
      <c r="Q79" s="1">
        <v>1</v>
      </c>
    </row>
    <row r="80" spans="1:17" x14ac:dyDescent="0.25">
      <c r="A80">
        <v>76</v>
      </c>
      <c r="B80" t="s">
        <v>97</v>
      </c>
      <c r="C80" s="17">
        <v>519.55502553763438</v>
      </c>
      <c r="D80" s="17">
        <v>643.36689583333339</v>
      </c>
      <c r="E80" s="17">
        <v>930.26507795698944</v>
      </c>
      <c r="F80" s="17">
        <v>1020.7287152777776</v>
      </c>
      <c r="G80" s="17">
        <v>1091.4314354838709</v>
      </c>
      <c r="H80" s="17">
        <v>1010.8242138888892</v>
      </c>
      <c r="I80" s="17">
        <v>907.36448790322572</v>
      </c>
      <c r="J80" s="17">
        <v>850.5097553763444</v>
      </c>
      <c r="K80" s="17">
        <v>574.33441944444462</v>
      </c>
      <c r="L80" s="17">
        <v>505.1652137096774</v>
      </c>
      <c r="M80" s="17">
        <v>527.83550138888893</v>
      </c>
      <c r="N80" s="17">
        <v>466.2773776881719</v>
      </c>
      <c r="O80" s="4" t="s">
        <v>1593</v>
      </c>
      <c r="P80" s="14">
        <v>0</v>
      </c>
      <c r="Q80" s="1">
        <v>1</v>
      </c>
    </row>
    <row r="81" spans="1:17" x14ac:dyDescent="0.25">
      <c r="A81">
        <v>77</v>
      </c>
      <c r="B81" t="s">
        <v>332</v>
      </c>
      <c r="C81" s="17">
        <v>479.21513575268807</v>
      </c>
      <c r="D81" s="17">
        <v>565.34216964285713</v>
      </c>
      <c r="E81" s="17">
        <v>827.96963037634396</v>
      </c>
      <c r="F81" s="17">
        <v>955.36595416666671</v>
      </c>
      <c r="G81" s="17">
        <v>1122.9390645161291</v>
      </c>
      <c r="H81" s="17">
        <v>1075.9020541666671</v>
      </c>
      <c r="I81" s="17">
        <v>1005.2765940860214</v>
      </c>
      <c r="J81" s="17">
        <v>913.35061155913991</v>
      </c>
      <c r="K81" s="17">
        <v>561.54379583333332</v>
      </c>
      <c r="L81" s="17">
        <v>521.32793010752687</v>
      </c>
      <c r="M81" s="17">
        <v>516.40807499999994</v>
      </c>
      <c r="N81" s="17">
        <v>443.32318682795704</v>
      </c>
      <c r="O81" s="4" t="s">
        <v>1593</v>
      </c>
      <c r="P81" s="14">
        <v>0</v>
      </c>
      <c r="Q81" s="1">
        <v>1</v>
      </c>
    </row>
    <row r="82" spans="1:17" x14ac:dyDescent="0.25">
      <c r="A82">
        <v>78</v>
      </c>
      <c r="B82" t="s">
        <v>333</v>
      </c>
      <c r="C82" s="17">
        <v>273.69246505376339</v>
      </c>
      <c r="D82" s="17">
        <v>479.12901785714274</v>
      </c>
      <c r="E82" s="17">
        <v>802.85452284946234</v>
      </c>
      <c r="F82" s="17">
        <v>1076.9377083333334</v>
      </c>
      <c r="G82" s="17">
        <v>1152.4714220430108</v>
      </c>
      <c r="H82" s="17">
        <v>1245.2199472222223</v>
      </c>
      <c r="I82" s="17">
        <v>915.55547580645157</v>
      </c>
      <c r="J82" s="17">
        <v>678.55978629032245</v>
      </c>
      <c r="K82" s="17">
        <v>563.69029305555568</v>
      </c>
      <c r="L82" s="17">
        <v>547.29174865591415</v>
      </c>
      <c r="M82" s="17">
        <v>327.7300208333333</v>
      </c>
      <c r="N82" s="17">
        <v>260.32597580645159</v>
      </c>
      <c r="O82" s="4" t="s">
        <v>1594</v>
      </c>
      <c r="P82" s="14">
        <v>0</v>
      </c>
      <c r="Q82" s="1">
        <v>4</v>
      </c>
    </row>
    <row r="83" spans="1:17" x14ac:dyDescent="0.25">
      <c r="A83">
        <v>79</v>
      </c>
      <c r="B83" t="s">
        <v>91</v>
      </c>
      <c r="C83" s="17">
        <v>306.92588440860209</v>
      </c>
      <c r="D83" s="17">
        <v>396.32262202380952</v>
      </c>
      <c r="E83" s="17">
        <v>843.81602553763457</v>
      </c>
      <c r="F83" s="17">
        <v>1046.6778791666666</v>
      </c>
      <c r="G83" s="17">
        <v>1169.838264784946</v>
      </c>
      <c r="H83" s="17">
        <v>1259.7429513888887</v>
      </c>
      <c r="I83" s="17">
        <v>892.23138709677391</v>
      </c>
      <c r="J83" s="17">
        <v>500.89286021505376</v>
      </c>
      <c r="K83" s="17">
        <v>539.2880458333334</v>
      </c>
      <c r="L83" s="17">
        <v>468.76816666666673</v>
      </c>
      <c r="M83" s="17">
        <v>367.24152638888887</v>
      </c>
      <c r="N83" s="17">
        <v>304.30142473118286</v>
      </c>
      <c r="O83" s="4" t="s">
        <v>1594</v>
      </c>
      <c r="P83" s="14">
        <v>0</v>
      </c>
      <c r="Q83" s="1">
        <v>4</v>
      </c>
    </row>
    <row r="84" spans="1:17" x14ac:dyDescent="0.25">
      <c r="A84">
        <v>80</v>
      </c>
      <c r="B84" t="s">
        <v>334</v>
      </c>
      <c r="C84" s="17">
        <v>429.46668010752683</v>
      </c>
      <c r="D84" s="17">
        <v>556.29186755952389</v>
      </c>
      <c r="E84" s="17">
        <v>961.48273118279587</v>
      </c>
      <c r="F84" s="17">
        <v>1089.4893333333332</v>
      </c>
      <c r="G84" s="17">
        <v>1244.0844018817204</v>
      </c>
      <c r="H84" s="17">
        <v>1151.8433125000004</v>
      </c>
      <c r="I84" s="17">
        <v>782.33997177419349</v>
      </c>
      <c r="J84" s="17">
        <v>530.23188172043012</v>
      </c>
      <c r="K84" s="17">
        <v>546.70831805555542</v>
      </c>
      <c r="L84" s="17">
        <v>610.16230510752678</v>
      </c>
      <c r="M84" s="17">
        <v>475.5759374999999</v>
      </c>
      <c r="N84" s="17">
        <v>340.71494489247317</v>
      </c>
      <c r="O84" s="4" t="s">
        <v>1594</v>
      </c>
      <c r="P84" s="14">
        <v>0</v>
      </c>
      <c r="Q84" s="1">
        <v>4</v>
      </c>
    </row>
    <row r="85" spans="1:17" x14ac:dyDescent="0.25">
      <c r="A85">
        <v>81</v>
      </c>
      <c r="B85" t="s">
        <v>335</v>
      </c>
      <c r="C85" s="17">
        <v>283.02550672043009</v>
      </c>
      <c r="D85" s="17">
        <v>376.91937946428567</v>
      </c>
      <c r="E85" s="17">
        <v>670.42311962365579</v>
      </c>
      <c r="F85" s="17">
        <v>991.11131111111126</v>
      </c>
      <c r="G85" s="17">
        <v>1073.6145537634409</v>
      </c>
      <c r="H85" s="17">
        <v>1262.2986833333332</v>
      </c>
      <c r="I85" s="17">
        <v>803.51141666666661</v>
      </c>
      <c r="J85" s="17">
        <v>519.47529973118276</v>
      </c>
      <c r="K85" s="17">
        <v>482.71513333333343</v>
      </c>
      <c r="L85" s="17">
        <v>346.2529704301075</v>
      </c>
      <c r="M85" s="17">
        <v>300.71514999999999</v>
      </c>
      <c r="N85" s="17">
        <v>244.83113037634408</v>
      </c>
      <c r="O85" s="4" t="s">
        <v>1594</v>
      </c>
      <c r="P85" s="14">
        <v>0</v>
      </c>
      <c r="Q85" s="1">
        <v>4</v>
      </c>
    </row>
    <row r="86" spans="1:17" x14ac:dyDescent="0.25">
      <c r="A86">
        <v>82</v>
      </c>
      <c r="B86" t="s">
        <v>336</v>
      </c>
      <c r="C86" s="17">
        <v>275.9389932795699</v>
      </c>
      <c r="D86" s="17">
        <v>453.22889880952386</v>
      </c>
      <c r="E86" s="17">
        <v>783.7971962365591</v>
      </c>
      <c r="F86" s="17">
        <v>1057.3611680555555</v>
      </c>
      <c r="G86" s="17">
        <v>1131.0764005376343</v>
      </c>
      <c r="H86" s="17">
        <v>1238.3578694444443</v>
      </c>
      <c r="I86" s="17">
        <v>896.20796908602142</v>
      </c>
      <c r="J86" s="17">
        <v>647.44314247311797</v>
      </c>
      <c r="K86" s="17">
        <v>531.77440416666673</v>
      </c>
      <c r="L86" s="17">
        <v>523.90306048387095</v>
      </c>
      <c r="M86" s="17">
        <v>326.38602500000002</v>
      </c>
      <c r="N86" s="17">
        <v>270.59445026881718</v>
      </c>
      <c r="O86" s="4" t="s">
        <v>1594</v>
      </c>
      <c r="P86" s="14">
        <v>0</v>
      </c>
      <c r="Q86" s="1">
        <v>4</v>
      </c>
    </row>
    <row r="87" spans="1:17" x14ac:dyDescent="0.25">
      <c r="A87">
        <v>83</v>
      </c>
      <c r="B87" t="s">
        <v>337</v>
      </c>
      <c r="C87" s="17">
        <v>296.13207123655917</v>
      </c>
      <c r="D87" s="17">
        <v>447.21002083333349</v>
      </c>
      <c r="E87" s="17">
        <v>675.80439516129024</v>
      </c>
      <c r="F87" s="17">
        <v>1004.5631625000001</v>
      </c>
      <c r="G87" s="17">
        <v>1073.3288951612906</v>
      </c>
      <c r="H87" s="17">
        <v>1209.4008486111111</v>
      </c>
      <c r="I87" s="17">
        <v>769.75304435483872</v>
      </c>
      <c r="J87" s="17">
        <v>547.11044086021514</v>
      </c>
      <c r="K87" s="17">
        <v>476.18290000000002</v>
      </c>
      <c r="L87" s="17">
        <v>328.36734274193549</v>
      </c>
      <c r="M87" s="17">
        <v>291.45285416666667</v>
      </c>
      <c r="N87" s="17">
        <v>236.98879435483875</v>
      </c>
      <c r="O87" s="4" t="s">
        <v>1594</v>
      </c>
      <c r="P87" s="14">
        <v>0</v>
      </c>
      <c r="Q87" s="1">
        <v>4</v>
      </c>
    </row>
    <row r="88" spans="1:17" x14ac:dyDescent="0.25">
      <c r="A88">
        <v>84</v>
      </c>
      <c r="B88" t="s">
        <v>338</v>
      </c>
      <c r="C88" s="17">
        <v>411.23617607526893</v>
      </c>
      <c r="D88" s="17">
        <v>620.61791517857148</v>
      </c>
      <c r="E88" s="17">
        <v>962.82864650537635</v>
      </c>
      <c r="F88" s="17">
        <v>1108.2836777777777</v>
      </c>
      <c r="G88" s="17">
        <v>1225.2215268817204</v>
      </c>
      <c r="H88" s="17">
        <v>1308.7142569444443</v>
      </c>
      <c r="I88" s="17">
        <v>842.54812499999969</v>
      </c>
      <c r="J88" s="17">
        <v>601.63450806451613</v>
      </c>
      <c r="K88" s="17">
        <v>505.92012916666664</v>
      </c>
      <c r="L88" s="17">
        <v>633.35571102150539</v>
      </c>
      <c r="M88" s="17">
        <v>442.70196111111107</v>
      </c>
      <c r="N88" s="17">
        <v>350.56841801075274</v>
      </c>
      <c r="O88" s="4" t="s">
        <v>1594</v>
      </c>
      <c r="P88" s="14">
        <v>0</v>
      </c>
      <c r="Q88" s="1">
        <v>4</v>
      </c>
    </row>
    <row r="89" spans="1:17" x14ac:dyDescent="0.25">
      <c r="A89">
        <v>85</v>
      </c>
      <c r="B89" t="s">
        <v>339</v>
      </c>
      <c r="C89" s="17">
        <v>312.4773279569892</v>
      </c>
      <c r="D89" s="17">
        <v>421.34419047619042</v>
      </c>
      <c r="E89" s="17">
        <v>841.38683870967736</v>
      </c>
      <c r="F89" s="17">
        <v>1057.5139958333332</v>
      </c>
      <c r="G89" s="17">
        <v>1153.9566102150538</v>
      </c>
      <c r="H89" s="17">
        <v>1275.4321833333331</v>
      </c>
      <c r="I89" s="17">
        <v>955.14852284946255</v>
      </c>
      <c r="J89" s="17">
        <v>591.46094354838692</v>
      </c>
      <c r="K89" s="17">
        <v>550.98604027777776</v>
      </c>
      <c r="L89" s="17">
        <v>521.48844086021518</v>
      </c>
      <c r="M89" s="17">
        <v>351.63701805555559</v>
      </c>
      <c r="N89" s="17">
        <v>280.84673924731186</v>
      </c>
      <c r="O89" s="4" t="s">
        <v>1594</v>
      </c>
      <c r="P89" s="14">
        <v>0</v>
      </c>
      <c r="Q89" s="1">
        <v>4</v>
      </c>
    </row>
    <row r="90" spans="1:17" x14ac:dyDescent="0.25">
      <c r="A90">
        <v>86</v>
      </c>
      <c r="B90" t="s">
        <v>340</v>
      </c>
      <c r="C90" s="17">
        <v>282.06834005376351</v>
      </c>
      <c r="D90" s="17">
        <v>434.51430654761901</v>
      </c>
      <c r="E90" s="17">
        <v>768.3103844086022</v>
      </c>
      <c r="F90" s="17">
        <v>1049.4615069444446</v>
      </c>
      <c r="G90" s="17">
        <v>1123.0841317204304</v>
      </c>
      <c r="H90" s="17">
        <v>1208.842529166667</v>
      </c>
      <c r="I90" s="17">
        <v>843.86747446236552</v>
      </c>
      <c r="J90" s="17">
        <v>633.15943548387077</v>
      </c>
      <c r="K90" s="17">
        <v>547.70182499999999</v>
      </c>
      <c r="L90" s="17">
        <v>404.4907190860215</v>
      </c>
      <c r="M90" s="17">
        <v>301.56767916666661</v>
      </c>
      <c r="N90" s="17">
        <v>253.67468951612901</v>
      </c>
      <c r="O90" s="4" t="s">
        <v>1594</v>
      </c>
      <c r="P90" s="14">
        <v>0</v>
      </c>
      <c r="Q90" s="1">
        <v>4</v>
      </c>
    </row>
    <row r="91" spans="1:17" x14ac:dyDescent="0.25">
      <c r="A91">
        <v>87</v>
      </c>
      <c r="B91" t="s">
        <v>101</v>
      </c>
      <c r="C91" s="17">
        <v>301.51753225806459</v>
      </c>
      <c r="D91" s="17">
        <v>379.07332142857149</v>
      </c>
      <c r="E91" s="17">
        <v>799.78639919354816</v>
      </c>
      <c r="F91" s="17">
        <v>1024.4607736111111</v>
      </c>
      <c r="G91" s="17">
        <v>1110.8341491935485</v>
      </c>
      <c r="H91" s="17">
        <v>1267.9568347222221</v>
      </c>
      <c r="I91" s="17">
        <v>916.45257392473115</v>
      </c>
      <c r="J91" s="17">
        <v>563.2562298387096</v>
      </c>
      <c r="K91" s="17">
        <v>549.4627375</v>
      </c>
      <c r="L91" s="17">
        <v>422.05745833333333</v>
      </c>
      <c r="M91" s="17">
        <v>331.56104861111112</v>
      </c>
      <c r="N91" s="17">
        <v>268.5653373655914</v>
      </c>
      <c r="O91" s="4" t="s">
        <v>1594</v>
      </c>
      <c r="P91" s="14">
        <v>0</v>
      </c>
      <c r="Q91" s="1">
        <v>4</v>
      </c>
    </row>
    <row r="92" spans="1:17" x14ac:dyDescent="0.25">
      <c r="A92">
        <v>88</v>
      </c>
      <c r="B92" t="s">
        <v>341</v>
      </c>
      <c r="C92" s="17">
        <v>287.49178629032252</v>
      </c>
      <c r="D92" s="17">
        <v>437.26996875000003</v>
      </c>
      <c r="E92" s="17">
        <v>686.96886693548379</v>
      </c>
      <c r="F92" s="17">
        <v>989.29240694444422</v>
      </c>
      <c r="G92" s="17">
        <v>1037.0741102150537</v>
      </c>
      <c r="H92" s="17">
        <v>1214.4837666666667</v>
      </c>
      <c r="I92" s="17">
        <v>724.79109811827959</v>
      </c>
      <c r="J92" s="17">
        <v>494.48942338709685</v>
      </c>
      <c r="K92" s="17">
        <v>441.19808472222218</v>
      </c>
      <c r="L92" s="17">
        <v>327.57955779569897</v>
      </c>
      <c r="M92" s="17">
        <v>293.93185833333331</v>
      </c>
      <c r="N92" s="17">
        <v>237.88222043010754</v>
      </c>
      <c r="O92" s="4" t="s">
        <v>1594</v>
      </c>
      <c r="P92" s="14">
        <v>0</v>
      </c>
      <c r="Q92" s="1">
        <v>4</v>
      </c>
    </row>
    <row r="93" spans="1:17" x14ac:dyDescent="0.25">
      <c r="A93">
        <v>89</v>
      </c>
      <c r="B93" t="s">
        <v>342</v>
      </c>
      <c r="C93" s="17">
        <v>309.09528091397863</v>
      </c>
      <c r="D93" s="17">
        <v>406.98059077380952</v>
      </c>
      <c r="E93" s="17">
        <v>857.14747311827955</v>
      </c>
      <c r="F93" s="17">
        <v>1046.6831055555556</v>
      </c>
      <c r="G93" s="17">
        <v>1141.7255309139787</v>
      </c>
      <c r="H93" s="17">
        <v>1276.7489513888888</v>
      </c>
      <c r="I93" s="17">
        <v>912.64220564516143</v>
      </c>
      <c r="J93" s="17">
        <v>546.48906317204307</v>
      </c>
      <c r="K93" s="17">
        <v>538.35757638888902</v>
      </c>
      <c r="L93" s="17">
        <v>469.04006048387095</v>
      </c>
      <c r="M93" s="17">
        <v>346.41860416666663</v>
      </c>
      <c r="N93" s="17">
        <v>293.74959811827961</v>
      </c>
      <c r="O93" s="4" t="s">
        <v>1594</v>
      </c>
      <c r="P93" s="14">
        <v>0</v>
      </c>
      <c r="Q93" s="1">
        <v>4</v>
      </c>
    </row>
    <row r="94" spans="1:17" x14ac:dyDescent="0.25">
      <c r="A94">
        <v>90</v>
      </c>
      <c r="B94" t="s">
        <v>343</v>
      </c>
      <c r="C94" s="17">
        <v>305.78161827956995</v>
      </c>
      <c r="D94" s="17">
        <v>381.22367559523809</v>
      </c>
      <c r="E94" s="17">
        <v>853.1657190860218</v>
      </c>
      <c r="F94" s="17">
        <v>1025.3261722222223</v>
      </c>
      <c r="G94" s="17">
        <v>1194.7285819892475</v>
      </c>
      <c r="H94" s="17">
        <v>1248.1652638888891</v>
      </c>
      <c r="I94" s="17">
        <v>852.07959677419342</v>
      </c>
      <c r="J94" s="17">
        <v>511.1090255376343</v>
      </c>
      <c r="K94" s="17">
        <v>510.28494583333338</v>
      </c>
      <c r="L94" s="17">
        <v>462.8947016129033</v>
      </c>
      <c r="M94" s="17">
        <v>391.28149583333328</v>
      </c>
      <c r="N94" s="17">
        <v>310.12414381720419</v>
      </c>
      <c r="O94" s="4" t="s">
        <v>1594</v>
      </c>
      <c r="P94" s="14">
        <v>0</v>
      </c>
      <c r="Q94" s="1">
        <v>4</v>
      </c>
    </row>
    <row r="95" spans="1:17" x14ac:dyDescent="0.25">
      <c r="A95">
        <v>91</v>
      </c>
      <c r="B95" t="s">
        <v>344</v>
      </c>
      <c r="C95" s="17">
        <v>257.81898924731183</v>
      </c>
      <c r="D95" s="17">
        <v>418.6324389880952</v>
      </c>
      <c r="E95" s="17">
        <v>599.1590927419353</v>
      </c>
      <c r="F95" s="17">
        <v>871.0681277777777</v>
      </c>
      <c r="G95" s="17">
        <v>1056.796241935484</v>
      </c>
      <c r="H95" s="17">
        <v>953.10765694444456</v>
      </c>
      <c r="I95" s="17">
        <v>482.89043817204288</v>
      </c>
      <c r="J95" s="17">
        <v>411.38429032258063</v>
      </c>
      <c r="K95" s="17">
        <v>337.68134027777785</v>
      </c>
      <c r="L95" s="17">
        <v>343.50120967741935</v>
      </c>
      <c r="M95" s="17">
        <v>270.29165555555551</v>
      </c>
      <c r="N95" s="17">
        <v>211.85591801075265</v>
      </c>
      <c r="O95" s="4" t="s">
        <v>1595</v>
      </c>
      <c r="P95" s="14">
        <v>0</v>
      </c>
      <c r="Q95" s="1">
        <v>6</v>
      </c>
    </row>
    <row r="96" spans="1:17" x14ac:dyDescent="0.25">
      <c r="A96">
        <v>92</v>
      </c>
      <c r="B96" t="s">
        <v>345</v>
      </c>
      <c r="C96" s="17">
        <v>271.06518548387095</v>
      </c>
      <c r="D96" s="17">
        <v>406.9586666666666</v>
      </c>
      <c r="E96" s="17">
        <v>636.65268548387087</v>
      </c>
      <c r="F96" s="17">
        <v>903.26101388888878</v>
      </c>
      <c r="G96" s="17">
        <v>972.22124327956999</v>
      </c>
      <c r="H96" s="17">
        <v>1087.4457430555556</v>
      </c>
      <c r="I96" s="17">
        <v>591.32552956989241</v>
      </c>
      <c r="J96" s="17">
        <v>439.1153723118278</v>
      </c>
      <c r="K96" s="17">
        <v>386.37010277777779</v>
      </c>
      <c r="L96" s="17">
        <v>316.64629704301075</v>
      </c>
      <c r="M96" s="17">
        <v>286.03131111111105</v>
      </c>
      <c r="N96" s="17">
        <v>221.8030443548387</v>
      </c>
      <c r="O96" s="4" t="s">
        <v>1595</v>
      </c>
      <c r="P96" s="14">
        <v>0</v>
      </c>
      <c r="Q96" s="1">
        <v>6</v>
      </c>
    </row>
    <row r="97" spans="1:17" x14ac:dyDescent="0.25">
      <c r="A97">
        <v>93</v>
      </c>
      <c r="B97" t="s">
        <v>346</v>
      </c>
      <c r="C97" s="17">
        <v>255.22116935483874</v>
      </c>
      <c r="D97" s="17">
        <v>412.44737648809524</v>
      </c>
      <c r="E97" s="17">
        <v>627.17787903225803</v>
      </c>
      <c r="F97" s="17">
        <v>919.13652361111122</v>
      </c>
      <c r="G97" s="17">
        <v>1062.5683615591397</v>
      </c>
      <c r="H97" s="17">
        <v>1007.4222458333332</v>
      </c>
      <c r="I97" s="17">
        <v>508.98085887096772</v>
      </c>
      <c r="J97" s="17">
        <v>416.65044220430121</v>
      </c>
      <c r="K97" s="17">
        <v>325.60539722222222</v>
      </c>
      <c r="L97" s="17">
        <v>337.26454973118268</v>
      </c>
      <c r="M97" s="17">
        <v>266.36936527777777</v>
      </c>
      <c r="N97" s="17">
        <v>207.62788575268812</v>
      </c>
      <c r="O97" s="4" t="s">
        <v>1595</v>
      </c>
      <c r="P97" s="14">
        <v>0</v>
      </c>
      <c r="Q97" s="1">
        <v>6</v>
      </c>
    </row>
    <row r="98" spans="1:17" x14ac:dyDescent="0.25">
      <c r="A98">
        <v>94</v>
      </c>
      <c r="B98" t="s">
        <v>92</v>
      </c>
      <c r="C98" s="17">
        <v>390.46422311827951</v>
      </c>
      <c r="D98" s="17">
        <v>587.2513110119047</v>
      </c>
      <c r="E98" s="17">
        <v>858.66404166666666</v>
      </c>
      <c r="F98" s="17">
        <v>833.32109861111132</v>
      </c>
      <c r="G98" s="17">
        <v>833.0044569892475</v>
      </c>
      <c r="H98" s="17">
        <v>822.61499305555583</v>
      </c>
      <c r="I98" s="17">
        <v>591.98726478494621</v>
      </c>
      <c r="J98" s="17">
        <v>485.57442473118277</v>
      </c>
      <c r="K98" s="17">
        <v>474.40603055555556</v>
      </c>
      <c r="L98" s="17">
        <v>452.99419892473122</v>
      </c>
      <c r="M98" s="17">
        <v>409.3603777777779</v>
      </c>
      <c r="N98" s="17">
        <v>310.47395161290331</v>
      </c>
      <c r="O98" s="4" t="s">
        <v>1596</v>
      </c>
      <c r="P98" s="14">
        <v>0</v>
      </c>
      <c r="Q98" s="1">
        <v>4</v>
      </c>
    </row>
    <row r="99" spans="1:17" x14ac:dyDescent="0.25">
      <c r="A99">
        <v>95</v>
      </c>
      <c r="B99" t="s">
        <v>99</v>
      </c>
      <c r="C99" s="17">
        <v>351.09175134408605</v>
      </c>
      <c r="D99" s="17">
        <v>491.46899553571433</v>
      </c>
      <c r="E99" s="17">
        <v>644.43758736559153</v>
      </c>
      <c r="F99" s="17">
        <v>651.46927222222234</v>
      </c>
      <c r="G99" s="17">
        <v>637.14771908602131</v>
      </c>
      <c r="H99" s="17">
        <v>643.33579583333335</v>
      </c>
      <c r="I99" s="17">
        <v>547.42587903225808</v>
      </c>
      <c r="J99" s="17">
        <v>468.73114650537644</v>
      </c>
      <c r="K99" s="17">
        <v>451.77713888888883</v>
      </c>
      <c r="L99" s="17">
        <v>418.11074059139776</v>
      </c>
      <c r="M99" s="17">
        <v>360.57431111111111</v>
      </c>
      <c r="N99" s="17">
        <v>316.37419220430104</v>
      </c>
      <c r="O99" s="4" t="s">
        <v>1596</v>
      </c>
      <c r="P99" s="14">
        <v>1</v>
      </c>
      <c r="Q99" s="1">
        <v>4</v>
      </c>
    </row>
    <row r="100" spans="1:17" x14ac:dyDescent="0.25">
      <c r="C100" s="2"/>
    </row>
    <row r="101" spans="1:17" x14ac:dyDescent="0.25">
      <c r="C101" s="2"/>
    </row>
    <row r="102" spans="1:17" x14ac:dyDescent="0.25">
      <c r="C102" s="2"/>
    </row>
    <row r="103" spans="1:17" x14ac:dyDescent="0.25">
      <c r="C103" s="2"/>
    </row>
    <row r="104" spans="1:17" x14ac:dyDescent="0.25">
      <c r="C104" s="2"/>
    </row>
    <row r="105" spans="1:17" x14ac:dyDescent="0.25">
      <c r="C105" s="2"/>
    </row>
    <row r="106" spans="1:17" x14ac:dyDescent="0.25">
      <c r="C106" s="2"/>
    </row>
    <row r="107" spans="1:17" x14ac:dyDescent="0.25">
      <c r="C107" s="2"/>
    </row>
    <row r="108" spans="1:17" x14ac:dyDescent="0.25">
      <c r="C108" s="2"/>
    </row>
    <row r="109" spans="1:17" x14ac:dyDescent="0.25">
      <c r="C109" s="2"/>
    </row>
    <row r="110" spans="1:17" x14ac:dyDescent="0.25">
      <c r="C110" s="2"/>
    </row>
    <row r="111" spans="1:17" x14ac:dyDescent="0.25">
      <c r="C111" s="2"/>
    </row>
    <row r="112" spans="1:17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</sheetData>
  <mergeCells count="1">
    <mergeCell ref="C3:N3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E0A3-9CE9-4680-A9EB-8093755C88DB}">
  <sheetPr codeName="Sheet44">
    <tabColor rgb="FFC00000"/>
  </sheetPr>
  <dimension ref="A2:AF1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Z20" sqref="Z20"/>
    </sheetView>
  </sheetViews>
  <sheetFormatPr defaultRowHeight="12.5" x14ac:dyDescent="0.25"/>
  <cols>
    <col min="2" max="2" width="17.26953125" bestFit="1" customWidth="1"/>
    <col min="3" max="13" width="9.54296875" customWidth="1"/>
    <col min="14" max="14" width="9.54296875" style="3" customWidth="1"/>
    <col min="15" max="15" width="16.1796875" customWidth="1"/>
    <col min="16" max="17" width="8.7265625" style="1"/>
    <col min="19" max="19" width="10.7265625" bestFit="1" customWidth="1"/>
  </cols>
  <sheetData>
    <row r="2" spans="1:32" x14ac:dyDescent="0.25">
      <c r="C2" s="2"/>
      <c r="Q2" s="16" t="s">
        <v>1574</v>
      </c>
    </row>
    <row r="3" spans="1:32" s="5" customFormat="1" x14ac:dyDescent="0.25">
      <c r="C3" s="19" t="s">
        <v>1571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12"/>
      <c r="Q3" s="12"/>
    </row>
    <row r="4" spans="1:32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  <c r="P4" s="13" t="s">
        <v>1562</v>
      </c>
      <c r="Q4" s="13" t="s">
        <v>1563</v>
      </c>
      <c r="R4" s="15"/>
      <c r="S4" s="15"/>
      <c r="T4" s="15"/>
      <c r="U4" s="15"/>
    </row>
    <row r="5" spans="1:32" x14ac:dyDescent="0.25">
      <c r="A5">
        <v>1</v>
      </c>
      <c r="B5" t="s">
        <v>270</v>
      </c>
      <c r="C5" s="8">
        <v>3.2817980595218588</v>
      </c>
      <c r="D5" s="8">
        <v>3.4537530420877047</v>
      </c>
      <c r="E5" s="8">
        <v>4.1029657678067482</v>
      </c>
      <c r="F5" s="8">
        <v>3.8496600716695677</v>
      </c>
      <c r="G5" s="8">
        <v>5.617063911561325</v>
      </c>
      <c r="H5" s="8">
        <v>7.4662706114585911</v>
      </c>
      <c r="I5" s="8">
        <v>8.7729801980187734</v>
      </c>
      <c r="J5" s="8">
        <v>7.5279006580415091</v>
      </c>
      <c r="K5" s="8">
        <v>3.7690249747441524</v>
      </c>
      <c r="L5" s="8">
        <v>3.7763117344029804</v>
      </c>
      <c r="M5" s="8">
        <v>3.8858714080612606</v>
      </c>
      <c r="N5" s="8">
        <v>3.7232954059406289</v>
      </c>
      <c r="O5" s="4" t="s">
        <v>1575</v>
      </c>
      <c r="P5" s="14">
        <v>0</v>
      </c>
      <c r="Q5" s="14">
        <v>1</v>
      </c>
      <c r="R5" s="4"/>
    </row>
    <row r="6" spans="1:32" x14ac:dyDescent="0.25">
      <c r="A6">
        <v>2</v>
      </c>
      <c r="B6" t="s">
        <v>271</v>
      </c>
      <c r="C6" s="8">
        <v>3.6755967315825653</v>
      </c>
      <c r="D6" s="8">
        <v>3.27424829901878</v>
      </c>
      <c r="E6" s="8">
        <v>3.9173570793281365</v>
      </c>
      <c r="F6" s="8">
        <v>3.8223712556783531</v>
      </c>
      <c r="G6" s="8">
        <v>4.8495156240419872</v>
      </c>
      <c r="H6" s="8">
        <v>5.2575591827561841</v>
      </c>
      <c r="I6" s="8">
        <v>5.9561753377636846</v>
      </c>
      <c r="J6" s="8">
        <v>5.3910791617837805</v>
      </c>
      <c r="K6" s="8">
        <v>2.8591693197536427</v>
      </c>
      <c r="L6" s="8">
        <v>4.3503024268989536</v>
      </c>
      <c r="M6" s="8">
        <v>3.8040701407819739</v>
      </c>
      <c r="N6" s="8">
        <v>3.943727264723051</v>
      </c>
      <c r="O6" s="4" t="s">
        <v>1575</v>
      </c>
      <c r="P6" s="14">
        <v>0</v>
      </c>
      <c r="Q6" s="14">
        <v>1</v>
      </c>
      <c r="U6" s="7" t="s">
        <v>0</v>
      </c>
      <c r="V6" s="6" t="s">
        <v>1</v>
      </c>
      <c r="W6" s="7" t="s">
        <v>2</v>
      </c>
      <c r="X6" s="6" t="s">
        <v>3</v>
      </c>
      <c r="Y6" s="7" t="s">
        <v>4</v>
      </c>
      <c r="Z6" s="6" t="s">
        <v>5</v>
      </c>
      <c r="AA6" s="7" t="s">
        <v>6</v>
      </c>
      <c r="AB6" s="6" t="s">
        <v>7</v>
      </c>
      <c r="AC6" s="7" t="s">
        <v>8</v>
      </c>
      <c r="AD6" s="6" t="s">
        <v>9</v>
      </c>
      <c r="AE6" s="7" t="s">
        <v>10</v>
      </c>
      <c r="AF6" s="6" t="s">
        <v>11</v>
      </c>
    </row>
    <row r="7" spans="1:32" x14ac:dyDescent="0.25">
      <c r="A7">
        <v>3</v>
      </c>
      <c r="B7" t="s">
        <v>272</v>
      </c>
      <c r="C7" s="8">
        <v>2.9549697692599843</v>
      </c>
      <c r="D7" s="8">
        <v>2.4768341624167882</v>
      </c>
      <c r="E7" s="8">
        <v>3.0651259264111053</v>
      </c>
      <c r="F7" s="8">
        <v>4.1446685222845492</v>
      </c>
      <c r="G7" s="8">
        <v>4.4454499433494963</v>
      </c>
      <c r="H7" s="8">
        <v>5.1504273664935676</v>
      </c>
      <c r="I7" s="8">
        <v>5.1251463790617287</v>
      </c>
      <c r="J7" s="8">
        <v>5.0089468518423494</v>
      </c>
      <c r="K7" s="8">
        <v>2.8614147711772469</v>
      </c>
      <c r="L7" s="8">
        <v>3.3711409599211839</v>
      </c>
      <c r="M7" s="8">
        <v>4.1927275306698508</v>
      </c>
      <c r="N7" s="8">
        <v>3.7276762381043715</v>
      </c>
      <c r="O7" s="4" t="s">
        <v>1575</v>
      </c>
      <c r="P7" s="14">
        <v>0</v>
      </c>
      <c r="Q7" s="14">
        <v>1</v>
      </c>
      <c r="S7" s="15" t="s">
        <v>1564</v>
      </c>
      <c r="T7" s="5">
        <f>COUNTIF($Q$5:$Q$99,"=1")</f>
        <v>20</v>
      </c>
      <c r="U7" s="2">
        <f>AVERAGEIF($Q$5:$Q$99,"=1",C5:C99)</f>
        <v>3.4239002986364904</v>
      </c>
      <c r="V7" s="2">
        <f t="shared" ref="V7:AF7" si="0">AVERAGEIF($Q$5:$Q$99,"=1",D5:D99)</f>
        <v>3.3329715470182131</v>
      </c>
      <c r="W7" s="2">
        <f t="shared" si="0"/>
        <v>3.8511553021392189</v>
      </c>
      <c r="X7" s="2">
        <f t="shared" si="0"/>
        <v>4.2355102104324764</v>
      </c>
      <c r="Y7" s="2">
        <f t="shared" si="0"/>
        <v>5.2357052032176279</v>
      </c>
      <c r="Z7" s="2">
        <f t="shared" si="0"/>
        <v>6.1120743305825389</v>
      </c>
      <c r="AA7" s="2">
        <f t="shared" si="0"/>
        <v>6.6351334063486549</v>
      </c>
      <c r="AB7" s="2">
        <f t="shared" si="0"/>
        <v>5.9034429816464034</v>
      </c>
      <c r="AC7" s="2">
        <f t="shared" si="0"/>
        <v>3.5574610173702355</v>
      </c>
      <c r="AD7" s="2">
        <f t="shared" si="0"/>
        <v>3.9444283229085686</v>
      </c>
      <c r="AE7" s="2">
        <f t="shared" si="0"/>
        <v>4.0482389784895121</v>
      </c>
      <c r="AF7" s="2">
        <f t="shared" si="0"/>
        <v>3.98351466371924</v>
      </c>
    </row>
    <row r="8" spans="1:32" x14ac:dyDescent="0.25">
      <c r="A8">
        <v>4</v>
      </c>
      <c r="B8" t="s">
        <v>273</v>
      </c>
      <c r="C8" s="8">
        <v>3.388583036672232</v>
      </c>
      <c r="D8" s="8">
        <v>3.7058421766660645</v>
      </c>
      <c r="E8" s="8">
        <v>4.4210521997541887</v>
      </c>
      <c r="F8" s="8">
        <v>3.9917574186322624</v>
      </c>
      <c r="G8" s="8">
        <v>5.1979512674141475</v>
      </c>
      <c r="H8" s="8">
        <v>6.6572134318492902</v>
      </c>
      <c r="I8" s="8">
        <v>8.1474209149623462</v>
      </c>
      <c r="J8" s="8">
        <v>7.2814025512277585</v>
      </c>
      <c r="K8" s="8">
        <v>3.5652341485724026</v>
      </c>
      <c r="L8" s="8">
        <v>3.9284933813251408</v>
      </c>
      <c r="M8" s="8">
        <v>3.689333653271059</v>
      </c>
      <c r="N8" s="8">
        <v>3.5352180425078421</v>
      </c>
      <c r="O8" s="4" t="s">
        <v>1575</v>
      </c>
      <c r="P8" s="14">
        <v>0</v>
      </c>
      <c r="Q8" s="14">
        <v>1</v>
      </c>
      <c r="S8" s="15" t="s">
        <v>1565</v>
      </c>
      <c r="T8" s="5">
        <f>COUNTIF($Q$5:$Q$99,"=2")</f>
        <v>25</v>
      </c>
      <c r="U8" s="2">
        <f>AVERAGEIF($Q$5:$Q$99,"=2",C5:C99)</f>
        <v>2.75844341762823</v>
      </c>
      <c r="V8" s="2">
        <f t="shared" ref="V8:AF8" si="1">AVERAGEIF($Q$5:$Q$99,"=2",D5:D99)</f>
        <v>2.8152647551415435</v>
      </c>
      <c r="W8" s="2">
        <f t="shared" si="1"/>
        <v>3.2443171628242791</v>
      </c>
      <c r="X8" s="2">
        <f t="shared" si="1"/>
        <v>3.7440981418916954</v>
      </c>
      <c r="Y8" s="2">
        <f t="shared" si="1"/>
        <v>4.7535163771208806</v>
      </c>
      <c r="Z8" s="2">
        <f t="shared" si="1"/>
        <v>5.8432758043081776</v>
      </c>
      <c r="AA8" s="2">
        <f t="shared" si="1"/>
        <v>5.6237498872271781</v>
      </c>
      <c r="AB8" s="2">
        <f t="shared" si="1"/>
        <v>5.1955017986563083</v>
      </c>
      <c r="AC8" s="2">
        <f t="shared" si="1"/>
        <v>3.6742326784513017</v>
      </c>
      <c r="AD8" s="2">
        <f t="shared" si="1"/>
        <v>2.7948128242569443</v>
      </c>
      <c r="AE8" s="2">
        <f t="shared" si="1"/>
        <v>2.9200738399799233</v>
      </c>
      <c r="AF8" s="2">
        <f t="shared" si="1"/>
        <v>2.9289429362366075</v>
      </c>
    </row>
    <row r="9" spans="1:32" x14ac:dyDescent="0.25">
      <c r="A9">
        <v>5</v>
      </c>
      <c r="B9" t="s">
        <v>274</v>
      </c>
      <c r="C9" s="8">
        <v>2.9573538434834048</v>
      </c>
      <c r="D9" s="8">
        <v>3.2902253651483555</v>
      </c>
      <c r="E9" s="8">
        <v>4.014111069568612</v>
      </c>
      <c r="F9" s="8">
        <v>4.1154033543179276</v>
      </c>
      <c r="G9" s="8">
        <v>5.2244118290559181</v>
      </c>
      <c r="H9" s="8">
        <v>7.0993880949916104</v>
      </c>
      <c r="I9" s="8">
        <v>8.2630622961711904</v>
      </c>
      <c r="J9" s="8">
        <v>7.1774658277273016</v>
      </c>
      <c r="K9" s="8">
        <v>3.6823871988153494</v>
      </c>
      <c r="L9" s="8">
        <v>3.6241454110555331</v>
      </c>
      <c r="M9" s="8">
        <v>3.6592020489383712</v>
      </c>
      <c r="N9" s="8">
        <v>3.494984984737771</v>
      </c>
      <c r="O9" s="4" t="s">
        <v>1575</v>
      </c>
      <c r="P9" s="14">
        <v>0</v>
      </c>
      <c r="Q9" s="14">
        <v>1</v>
      </c>
      <c r="S9" s="15" t="s">
        <v>1568</v>
      </c>
      <c r="T9" s="5">
        <f>COUNTIF($Q$5:$Q$99,"=3")</f>
        <v>7</v>
      </c>
      <c r="U9" s="2">
        <f>AVERAGEIF($Q$5:$Q$99,"=3",C5:C99)</f>
        <v>2.2385442763822505</v>
      </c>
      <c r="V9" s="2">
        <f t="shared" ref="V9:AF9" si="2">AVERAGEIF($Q$5:$Q$99,"=3",D5:D99)</f>
        <v>2.7608797103646343</v>
      </c>
      <c r="W9" s="2">
        <f t="shared" si="2"/>
        <v>2.7806377339027653</v>
      </c>
      <c r="X9" s="2">
        <f t="shared" si="2"/>
        <v>2.9092331384727683</v>
      </c>
      <c r="Y9" s="2">
        <f t="shared" si="2"/>
        <v>3.1058462208292736</v>
      </c>
      <c r="Z9" s="2">
        <f t="shared" si="2"/>
        <v>2.8593935024675829</v>
      </c>
      <c r="AA9" s="2">
        <f t="shared" si="2"/>
        <v>2.3383177246166666</v>
      </c>
      <c r="AB9" s="2">
        <f t="shared" si="2"/>
        <v>2.2914314094748383</v>
      </c>
      <c r="AC9" s="2">
        <f t="shared" si="2"/>
        <v>2.0960190232979881</v>
      </c>
      <c r="AD9" s="2">
        <f t="shared" si="2"/>
        <v>2.3344465255153635</v>
      </c>
      <c r="AE9" s="2">
        <f t="shared" si="2"/>
        <v>2.2661721124255392</v>
      </c>
      <c r="AF9" s="2">
        <f t="shared" si="2"/>
        <v>2.1557185282312652</v>
      </c>
    </row>
    <row r="10" spans="1:32" x14ac:dyDescent="0.25">
      <c r="A10">
        <v>6</v>
      </c>
      <c r="B10" t="s">
        <v>275</v>
      </c>
      <c r="C10" s="8">
        <v>3.1059178862354986</v>
      </c>
      <c r="D10" s="8">
        <v>2.8249175719677386</v>
      </c>
      <c r="E10" s="8">
        <v>3.9905629853721263</v>
      </c>
      <c r="F10" s="8">
        <v>5.219265014087167</v>
      </c>
      <c r="G10" s="8">
        <v>5.9715926398580281</v>
      </c>
      <c r="H10" s="8">
        <v>6.1507863338891431</v>
      </c>
      <c r="I10" s="8">
        <v>6.7748543255414218</v>
      </c>
      <c r="J10" s="8">
        <v>6.1970085240016681</v>
      </c>
      <c r="K10" s="8">
        <v>3.8012887341755524</v>
      </c>
      <c r="L10" s="8">
        <v>4.7800843864710769</v>
      </c>
      <c r="M10" s="8">
        <v>5.0497313021131003</v>
      </c>
      <c r="N10" s="8">
        <v>3.7776409293642765</v>
      </c>
      <c r="O10" s="4" t="s">
        <v>1575</v>
      </c>
      <c r="P10" s="14">
        <v>1</v>
      </c>
      <c r="Q10" s="14">
        <v>1</v>
      </c>
      <c r="S10" s="15" t="s">
        <v>1566</v>
      </c>
      <c r="T10" s="5">
        <f>COUNTIF($Q$5:$Q$99,"=4")</f>
        <v>26</v>
      </c>
      <c r="U10" s="2">
        <f>AVERAGEIF($Q$5:$Q$99,"=4",C5:C99)</f>
        <v>2.9935309401425871</v>
      </c>
      <c r="V10" s="2">
        <f t="shared" ref="V10:AF10" si="3">AVERAGEIF($Q$5:$Q$99,"=4",D5:D99)</f>
        <v>3.197119553945031</v>
      </c>
      <c r="W10" s="2">
        <f t="shared" si="3"/>
        <v>3.3232288329837658</v>
      </c>
      <c r="X10" s="2">
        <f t="shared" si="3"/>
        <v>3.9155233833613687</v>
      </c>
      <c r="Y10" s="2">
        <f t="shared" si="3"/>
        <v>4.044457477798213</v>
      </c>
      <c r="Z10" s="2">
        <f t="shared" si="3"/>
        <v>4.6541643367659677</v>
      </c>
      <c r="AA10" s="2">
        <f t="shared" si="3"/>
        <v>3.9823623504422252</v>
      </c>
      <c r="AB10" s="2">
        <f t="shared" si="3"/>
        <v>3.1055003127327625</v>
      </c>
      <c r="AC10" s="2">
        <f t="shared" si="3"/>
        <v>3.0330783847959077</v>
      </c>
      <c r="AD10" s="2">
        <f t="shared" si="3"/>
        <v>2.7509075285680797</v>
      </c>
      <c r="AE10" s="2">
        <f t="shared" si="3"/>
        <v>2.5984496118710108</v>
      </c>
      <c r="AF10" s="2">
        <f t="shared" si="3"/>
        <v>2.5409240577348182</v>
      </c>
    </row>
    <row r="11" spans="1:32" x14ac:dyDescent="0.25">
      <c r="A11">
        <v>7</v>
      </c>
      <c r="B11" t="s">
        <v>276</v>
      </c>
      <c r="C11" s="8">
        <v>3.7499431789233464</v>
      </c>
      <c r="D11" s="8">
        <v>3.5679968091765528</v>
      </c>
      <c r="E11" s="8">
        <v>4.6793500931117435</v>
      </c>
      <c r="F11" s="8">
        <v>5.9811251901542013</v>
      </c>
      <c r="G11" s="8">
        <v>6.1979720030376546</v>
      </c>
      <c r="H11" s="8">
        <v>6.423553580093202</v>
      </c>
      <c r="I11" s="8">
        <v>7.231425088470286</v>
      </c>
      <c r="J11" s="8">
        <v>6.4425934214233083</v>
      </c>
      <c r="K11" s="8">
        <v>3.7492056891886807</v>
      </c>
      <c r="L11" s="8">
        <v>4.9965411376829296</v>
      </c>
      <c r="M11" s="8">
        <v>5.7272584701003613</v>
      </c>
      <c r="N11" s="8">
        <v>4.5252148437958102</v>
      </c>
      <c r="O11" s="4" t="s">
        <v>1575</v>
      </c>
      <c r="P11" s="14">
        <v>1</v>
      </c>
      <c r="Q11" s="14">
        <v>1</v>
      </c>
      <c r="S11" s="15" t="s">
        <v>1567</v>
      </c>
      <c r="T11" s="5">
        <f>COUNTIF($Q$5:$Q$99,"=5")</f>
        <v>8</v>
      </c>
      <c r="U11" s="2">
        <f>AVERAGEIF($Q$5:$Q$99,"=5",C5:C99)</f>
        <v>2.8449206055655196</v>
      </c>
      <c r="V11" s="2">
        <f t="shared" ref="V11:AF11" si="4">AVERAGEIF($Q$5:$Q$99,"=5",D5:D99)</f>
        <v>3.1912096504199221</v>
      </c>
      <c r="W11" s="2">
        <f t="shared" si="4"/>
        <v>3.406575436445471</v>
      </c>
      <c r="X11" s="2">
        <f t="shared" si="4"/>
        <v>3.9523538749439946</v>
      </c>
      <c r="Y11" s="2">
        <f t="shared" si="4"/>
        <v>4.6675247867960534</v>
      </c>
      <c r="Z11" s="2">
        <f t="shared" si="4"/>
        <v>6.1144705450623302</v>
      </c>
      <c r="AA11" s="2">
        <f t="shared" si="4"/>
        <v>5.1656296725142345</v>
      </c>
      <c r="AB11" s="2">
        <f t="shared" si="4"/>
        <v>4.8147433467664946</v>
      </c>
      <c r="AC11" s="2">
        <f t="shared" si="4"/>
        <v>3.607219678616068</v>
      </c>
      <c r="AD11" s="2">
        <f t="shared" si="4"/>
        <v>2.6317774647842138</v>
      </c>
      <c r="AE11" s="2">
        <f t="shared" si="4"/>
        <v>2.7582509747460811</v>
      </c>
      <c r="AF11" s="2">
        <f t="shared" si="4"/>
        <v>2.9502168739113852</v>
      </c>
    </row>
    <row r="12" spans="1:32" x14ac:dyDescent="0.25">
      <c r="A12">
        <v>8</v>
      </c>
      <c r="B12" t="s">
        <v>277</v>
      </c>
      <c r="C12" s="8">
        <v>3.3461629492605183</v>
      </c>
      <c r="D12" s="8">
        <v>2.6546035305628664</v>
      </c>
      <c r="E12" s="8">
        <v>2.893919454586916</v>
      </c>
      <c r="F12" s="8">
        <v>3.6748638001750407</v>
      </c>
      <c r="G12" s="8">
        <v>4.2935667225121295</v>
      </c>
      <c r="H12" s="8">
        <v>5.0008610392135768</v>
      </c>
      <c r="I12" s="8">
        <v>4.8130952235035274</v>
      </c>
      <c r="J12" s="8">
        <v>4.7070325105993964</v>
      </c>
      <c r="K12" s="8">
        <v>2.7587215033926551</v>
      </c>
      <c r="L12" s="8">
        <v>3.6017430162673243</v>
      </c>
      <c r="M12" s="8">
        <v>4.4326329711632209</v>
      </c>
      <c r="N12" s="8">
        <v>4.1341290113302263</v>
      </c>
      <c r="O12" s="4" t="s">
        <v>1575</v>
      </c>
      <c r="P12" s="14">
        <v>0</v>
      </c>
      <c r="Q12" s="14">
        <v>1</v>
      </c>
      <c r="S12" s="15" t="s">
        <v>1597</v>
      </c>
      <c r="T12" s="5">
        <f>COUNTIF($Q$5:$Q$99,"=6")</f>
        <v>9</v>
      </c>
      <c r="U12" s="2">
        <f>AVERAGEIF($Q$5:$Q$99,"=6",C5:C99)</f>
        <v>3.7390141934197438</v>
      </c>
      <c r="V12" s="2">
        <f t="shared" ref="V12:AF12" si="5">AVERAGEIF($Q$5:$Q$99,"=6",D5:D99)</f>
        <v>4.1332648053211463</v>
      </c>
      <c r="W12" s="2">
        <f t="shared" si="5"/>
        <v>4.3347836171378775</v>
      </c>
      <c r="X12" s="2">
        <f t="shared" si="5"/>
        <v>4.49471119177079</v>
      </c>
      <c r="Y12" s="2">
        <f t="shared" si="5"/>
        <v>4.7477544128923395</v>
      </c>
      <c r="Z12" s="2">
        <f t="shared" si="5"/>
        <v>4.0785259633591364</v>
      </c>
      <c r="AA12" s="2">
        <f t="shared" si="5"/>
        <v>3.0786352932351155</v>
      </c>
      <c r="AB12" s="2">
        <f t="shared" si="5"/>
        <v>2.7764409844608995</v>
      </c>
      <c r="AC12" s="2">
        <f t="shared" si="5"/>
        <v>3.2357811377004486</v>
      </c>
      <c r="AD12" s="2">
        <f t="shared" si="5"/>
        <v>3.7140870165219795</v>
      </c>
      <c r="AE12" s="2">
        <f t="shared" si="5"/>
        <v>3.7189646773980374</v>
      </c>
      <c r="AF12" s="2">
        <f t="shared" si="5"/>
        <v>3.5074707267383762</v>
      </c>
    </row>
    <row r="13" spans="1:32" x14ac:dyDescent="0.25">
      <c r="A13">
        <v>9</v>
      </c>
      <c r="B13" t="s">
        <v>278</v>
      </c>
      <c r="C13" s="8">
        <v>3.6376822995555149</v>
      </c>
      <c r="D13" s="8">
        <v>2.9720705205898716</v>
      </c>
      <c r="E13" s="8">
        <v>4.3373457675112732</v>
      </c>
      <c r="F13" s="8">
        <v>5.8068573869252953</v>
      </c>
      <c r="G13" s="8">
        <v>6.4225738995585946</v>
      </c>
      <c r="H13" s="8">
        <v>6.0055618405130247</v>
      </c>
      <c r="I13" s="8">
        <v>5.4271930837840996</v>
      </c>
      <c r="J13" s="8">
        <v>4.4674006961058534</v>
      </c>
      <c r="K13" s="8">
        <v>4.4244449251162381</v>
      </c>
      <c r="L13" s="8">
        <v>4.2610996959918221</v>
      </c>
      <c r="M13" s="8">
        <v>4.062225210978923</v>
      </c>
      <c r="N13" s="8">
        <v>4.3748584828735559</v>
      </c>
      <c r="O13" s="4" t="s">
        <v>1575</v>
      </c>
      <c r="P13" s="14">
        <v>1</v>
      </c>
      <c r="Q13" s="14">
        <v>1</v>
      </c>
      <c r="S13" s="15" t="s">
        <v>1562</v>
      </c>
      <c r="T13" s="5">
        <f>COUNTIF(P5:P99,"=1")</f>
        <v>10</v>
      </c>
      <c r="U13" s="2">
        <f>AVERAGEIF($P$5:$P$99,"=1",C5:C99)</f>
        <v>3.5107476868586174</v>
      </c>
      <c r="V13" s="2">
        <f t="shared" ref="V13:AF13" si="6">AVERAGEIF($P$5:$P$99,"=1",D5:D99)</f>
        <v>3.4574144476409892</v>
      </c>
      <c r="W13" s="2">
        <f t="shared" si="6"/>
        <v>4.2835929298295872</v>
      </c>
      <c r="X13" s="2">
        <f t="shared" si="6"/>
        <v>5.1744916507684398</v>
      </c>
      <c r="Y13" s="2">
        <f t="shared" si="6"/>
        <v>5.8049636113180512</v>
      </c>
      <c r="Z13" s="2">
        <f t="shared" si="6"/>
        <v>5.9296564162730041</v>
      </c>
      <c r="AA13" s="2">
        <f t="shared" si="6"/>
        <v>5.9393823232529339</v>
      </c>
      <c r="AB13" s="2">
        <f t="shared" si="6"/>
        <v>5.3658101578869584</v>
      </c>
      <c r="AC13" s="2">
        <f t="shared" si="6"/>
        <v>4.0149411855533295</v>
      </c>
      <c r="AD13" s="2">
        <f t="shared" si="6"/>
        <v>4.0551771104623953</v>
      </c>
      <c r="AE13" s="2">
        <f t="shared" si="6"/>
        <v>3.9954196225785914</v>
      </c>
      <c r="AF13" s="2">
        <f t="shared" si="6"/>
        <v>4.1392395344699668</v>
      </c>
    </row>
    <row r="14" spans="1:32" x14ac:dyDescent="0.25">
      <c r="A14">
        <v>10</v>
      </c>
      <c r="B14" t="s">
        <v>107</v>
      </c>
      <c r="C14" s="8">
        <v>2.870802189749416</v>
      </c>
      <c r="D14" s="8">
        <v>2.6603152438940598</v>
      </c>
      <c r="E14" s="8">
        <v>3.5187120058578327</v>
      </c>
      <c r="F14" s="8">
        <v>4.7204978592984705</v>
      </c>
      <c r="G14" s="8">
        <v>4.8087790090489282</v>
      </c>
      <c r="H14" s="8">
        <v>5.5473929342085517</v>
      </c>
      <c r="I14" s="8">
        <v>5.7877664926955115</v>
      </c>
      <c r="J14" s="8">
        <v>5.34537307011386</v>
      </c>
      <c r="K14" s="8">
        <v>2.9124701803909536</v>
      </c>
      <c r="L14" s="8">
        <v>3.3452166075034717</v>
      </c>
      <c r="M14" s="8">
        <v>3.9219285745592627</v>
      </c>
      <c r="N14" s="8">
        <v>3.5367473673813685</v>
      </c>
      <c r="O14" s="4" t="s">
        <v>1575</v>
      </c>
      <c r="P14" s="14">
        <v>0</v>
      </c>
      <c r="Q14" s="14">
        <v>1</v>
      </c>
      <c r="S14" s="15" t="s">
        <v>1569</v>
      </c>
      <c r="T14" s="5">
        <f>COUNTIF(P5:P99,"=0")</f>
        <v>85</v>
      </c>
      <c r="U14" s="2">
        <f>AVERAGEIF($P$5:$P$99,"=0",C5:C99)</f>
        <v>2.9675731942180503</v>
      </c>
      <c r="V14" s="2">
        <f t="shared" ref="V14:AF14" si="7">AVERAGEIF($P$5:$P$99,"=0",D5:D99)</f>
        <v>3.1487909666925393</v>
      </c>
      <c r="W14" s="2">
        <f t="shared" si="7"/>
        <v>3.3815197135976183</v>
      </c>
      <c r="X14" s="2">
        <f t="shared" si="7"/>
        <v>3.7742025048288421</v>
      </c>
      <c r="Y14" s="2">
        <f t="shared" si="7"/>
        <v>4.3819903924488468</v>
      </c>
      <c r="Z14" s="2">
        <f t="shared" si="7"/>
        <v>5.1255687395358152</v>
      </c>
      <c r="AA14" s="2">
        <f t="shared" si="7"/>
        <v>4.7393528503313815</v>
      </c>
      <c r="AB14" s="2">
        <f t="shared" si="7"/>
        <v>4.1716146664955547</v>
      </c>
      <c r="AC14" s="2">
        <f t="shared" si="7"/>
        <v>3.2278539328137192</v>
      </c>
      <c r="AD14" s="2">
        <f t="shared" si="7"/>
        <v>2.9476804735096489</v>
      </c>
      <c r="AE14" s="2">
        <f t="shared" si="7"/>
        <v>2.9761413403962154</v>
      </c>
      <c r="AF14" s="2">
        <f t="shared" si="7"/>
        <v>2.9155823301913051</v>
      </c>
    </row>
    <row r="15" spans="1:32" x14ac:dyDescent="0.25">
      <c r="A15">
        <v>11</v>
      </c>
      <c r="B15" t="s">
        <v>279</v>
      </c>
      <c r="C15" s="8">
        <v>4.5131201095850653</v>
      </c>
      <c r="D15" s="8">
        <v>3.1457268441100341</v>
      </c>
      <c r="E15" s="8">
        <v>4.5581983102545749</v>
      </c>
      <c r="F15" s="8">
        <v>6.0268320077480331</v>
      </c>
      <c r="G15" s="8">
        <v>6.3581925345514527</v>
      </c>
      <c r="H15" s="8">
        <v>6.2417843959473656</v>
      </c>
      <c r="I15" s="8">
        <v>6.5050462517256973</v>
      </c>
      <c r="J15" s="8">
        <v>5.6411075647797873</v>
      </c>
      <c r="K15" s="8">
        <v>4.8403557171106995</v>
      </c>
      <c r="L15" s="8">
        <v>5.474973172834769</v>
      </c>
      <c r="M15" s="8">
        <v>5.4740251695553592</v>
      </c>
      <c r="N15" s="8">
        <v>5.6742336611486524</v>
      </c>
      <c r="O15" s="4" t="s">
        <v>1575</v>
      </c>
      <c r="P15" s="14">
        <v>1</v>
      </c>
      <c r="Q15" s="14">
        <v>1</v>
      </c>
    </row>
    <row r="16" spans="1:32" x14ac:dyDescent="0.25">
      <c r="A16">
        <v>12</v>
      </c>
      <c r="B16" t="s">
        <v>280</v>
      </c>
      <c r="C16" s="8">
        <v>3.600196889940265</v>
      </c>
      <c r="D16" s="8">
        <v>3.0509827488302199</v>
      </c>
      <c r="E16" s="8">
        <v>4.408237174367466</v>
      </c>
      <c r="F16" s="8">
        <v>5.3920569382310637</v>
      </c>
      <c r="G16" s="8">
        <v>5.9051761769348774</v>
      </c>
      <c r="H16" s="8">
        <v>5.1976893577408463</v>
      </c>
      <c r="I16" s="8">
        <v>4.5365321060607204</v>
      </c>
      <c r="J16" s="8">
        <v>3.8264938041643966</v>
      </c>
      <c r="K16" s="8">
        <v>3.76288678057157</v>
      </c>
      <c r="L16" s="8">
        <v>4.0012208645144547</v>
      </c>
      <c r="M16" s="8">
        <v>3.87689886377686</v>
      </c>
      <c r="N16" s="8">
        <v>4.0369956811708194</v>
      </c>
      <c r="O16" s="4" t="s">
        <v>1575</v>
      </c>
      <c r="P16" s="14">
        <v>1</v>
      </c>
      <c r="Q16" s="14">
        <v>1</v>
      </c>
    </row>
    <row r="17" spans="1:17" x14ac:dyDescent="0.25">
      <c r="A17">
        <v>13</v>
      </c>
      <c r="B17" t="s">
        <v>95</v>
      </c>
      <c r="C17" s="8">
        <v>2.5104035940673466</v>
      </c>
      <c r="D17" s="8">
        <v>2.9805813077197669</v>
      </c>
      <c r="E17" s="8">
        <v>3.0623206110550614</v>
      </c>
      <c r="F17" s="8">
        <v>3.0162676624391538</v>
      </c>
      <c r="G17" s="8">
        <v>3.2506977664710663</v>
      </c>
      <c r="H17" s="8">
        <v>2.9779855683195291</v>
      </c>
      <c r="I17" s="8">
        <v>2.3817034167915154</v>
      </c>
      <c r="J17" s="8">
        <v>2.4774586864221151</v>
      </c>
      <c r="K17" s="8">
        <v>2.2071680670023262</v>
      </c>
      <c r="L17" s="8">
        <v>2.7830653561161793</v>
      </c>
      <c r="M17" s="8">
        <v>2.5466397583330989</v>
      </c>
      <c r="N17" s="8">
        <v>2.513809179855238</v>
      </c>
      <c r="O17" s="4" t="s">
        <v>1576</v>
      </c>
      <c r="P17" s="14">
        <v>0</v>
      </c>
      <c r="Q17" s="1">
        <v>3</v>
      </c>
    </row>
    <row r="18" spans="1:17" x14ac:dyDescent="0.25">
      <c r="A18">
        <v>14</v>
      </c>
      <c r="B18" t="s">
        <v>281</v>
      </c>
      <c r="C18" s="8">
        <v>1.6850886271908598</v>
      </c>
      <c r="D18" s="8">
        <v>2.3591049447141077</v>
      </c>
      <c r="E18" s="8">
        <v>2.4316703528140611</v>
      </c>
      <c r="F18" s="8">
        <v>2.7132256679204514</v>
      </c>
      <c r="G18" s="8">
        <v>3.0727096726732364</v>
      </c>
      <c r="H18" s="8">
        <v>2.8130264095094426</v>
      </c>
      <c r="I18" s="8">
        <v>2.1968290294129642</v>
      </c>
      <c r="J18" s="8">
        <v>2.2584536185327151</v>
      </c>
      <c r="K18" s="8">
        <v>1.970403041001292</v>
      </c>
      <c r="L18" s="8">
        <v>2.0327815741775446</v>
      </c>
      <c r="M18" s="8">
        <v>1.7648915998040062</v>
      </c>
      <c r="N18" s="8">
        <v>1.6477356700189729</v>
      </c>
      <c r="O18" s="4" t="s">
        <v>1576</v>
      </c>
      <c r="P18" s="14">
        <v>0</v>
      </c>
      <c r="Q18" s="1">
        <v>3</v>
      </c>
    </row>
    <row r="19" spans="1:17" x14ac:dyDescent="0.25">
      <c r="A19">
        <v>15</v>
      </c>
      <c r="B19" t="s">
        <v>282</v>
      </c>
      <c r="C19" s="8">
        <v>2.5494108625576493</v>
      </c>
      <c r="D19" s="8">
        <v>2.8897815515862004</v>
      </c>
      <c r="E19" s="8">
        <v>2.9749286305210614</v>
      </c>
      <c r="F19" s="8">
        <v>3.3920191076409889</v>
      </c>
      <c r="G19" s="8">
        <v>3.8250781295090031</v>
      </c>
      <c r="H19" s="8">
        <v>3.5909470817970606</v>
      </c>
      <c r="I19" s="8">
        <v>2.7565198053693072</v>
      </c>
      <c r="J19" s="8">
        <v>2.7931678590556022</v>
      </c>
      <c r="K19" s="8">
        <v>2.5888402238691524</v>
      </c>
      <c r="L19" s="8">
        <v>3.0460420549946048</v>
      </c>
      <c r="M19" s="8">
        <v>2.589976347249594</v>
      </c>
      <c r="N19" s="8">
        <v>2.5995103656158141</v>
      </c>
      <c r="O19" s="4" t="s">
        <v>1576</v>
      </c>
      <c r="P19" s="14">
        <v>0</v>
      </c>
      <c r="Q19" s="1">
        <v>3</v>
      </c>
    </row>
    <row r="20" spans="1:17" x14ac:dyDescent="0.25">
      <c r="A20">
        <v>16</v>
      </c>
      <c r="B20" t="s">
        <v>283</v>
      </c>
      <c r="C20" s="8">
        <v>1.7510509330237987</v>
      </c>
      <c r="D20" s="8">
        <v>1.9777491627961024</v>
      </c>
      <c r="E20" s="8">
        <v>1.9782933449659805</v>
      </c>
      <c r="F20" s="8">
        <v>2.5019110134702234</v>
      </c>
      <c r="G20" s="8">
        <v>2.7378527503638095</v>
      </c>
      <c r="H20" s="8">
        <v>2.6597584273785388</v>
      </c>
      <c r="I20" s="8">
        <v>2.0030055951782457</v>
      </c>
      <c r="J20" s="8">
        <v>2.2303610835798628</v>
      </c>
      <c r="K20" s="8">
        <v>1.9257249024674132</v>
      </c>
      <c r="L20" s="8">
        <v>1.8683443245409603</v>
      </c>
      <c r="M20" s="8">
        <v>1.7301740913821695</v>
      </c>
      <c r="N20" s="8">
        <v>1.6598870231592682</v>
      </c>
      <c r="O20" s="4" t="s">
        <v>1576</v>
      </c>
      <c r="P20" s="14">
        <v>0</v>
      </c>
      <c r="Q20" s="1">
        <v>3</v>
      </c>
    </row>
    <row r="21" spans="1:17" x14ac:dyDescent="0.25">
      <c r="A21">
        <v>17</v>
      </c>
      <c r="B21" t="s">
        <v>284</v>
      </c>
      <c r="C21" s="8">
        <v>2.48058033379372</v>
      </c>
      <c r="D21" s="8">
        <v>2.5319399738129529</v>
      </c>
      <c r="E21" s="8">
        <v>2.5104881912258197</v>
      </c>
      <c r="F21" s="8">
        <v>2.2142862137845247</v>
      </c>
      <c r="G21" s="8">
        <v>2.9566372810795509</v>
      </c>
      <c r="H21" s="8">
        <v>2.3344729450083346</v>
      </c>
      <c r="I21" s="8">
        <v>2.0953737428672268</v>
      </c>
      <c r="J21" s="8">
        <v>2.0218066050160921</v>
      </c>
      <c r="K21" s="8">
        <v>1.7827483606419403</v>
      </c>
      <c r="L21" s="8">
        <v>2.4347080414857891</v>
      </c>
      <c r="M21" s="8">
        <v>2.5197379431613807</v>
      </c>
      <c r="N21" s="8">
        <v>2.4848904196266157</v>
      </c>
      <c r="O21" s="4" t="s">
        <v>1576</v>
      </c>
      <c r="P21" s="14">
        <v>0</v>
      </c>
      <c r="Q21" s="1">
        <v>3</v>
      </c>
    </row>
    <row r="22" spans="1:17" x14ac:dyDescent="0.25">
      <c r="A22">
        <v>18</v>
      </c>
      <c r="B22" t="s">
        <v>94</v>
      </c>
      <c r="C22" s="8">
        <v>2.9281948485805267</v>
      </c>
      <c r="D22" s="8">
        <v>2.9699803243854856</v>
      </c>
      <c r="E22" s="8">
        <v>3.2496312997666803</v>
      </c>
      <c r="F22" s="8">
        <v>3.8257862339037145</v>
      </c>
      <c r="G22" s="8">
        <v>3.6749245107061665</v>
      </c>
      <c r="H22" s="8">
        <v>4.4180728298194776</v>
      </c>
      <c r="I22" s="8">
        <v>4.3422484928676797</v>
      </c>
      <c r="J22" s="8">
        <v>3.0548109752823644</v>
      </c>
      <c r="K22" s="8">
        <v>2.5267110286223908</v>
      </c>
      <c r="L22" s="8">
        <v>2.6344919761554686</v>
      </c>
      <c r="M22" s="8">
        <v>2.2917959878171064</v>
      </c>
      <c r="N22" s="8">
        <v>2.3172401524978139</v>
      </c>
      <c r="O22" s="4" t="s">
        <v>1577</v>
      </c>
      <c r="P22" s="14">
        <v>0</v>
      </c>
      <c r="Q22" s="1">
        <v>4</v>
      </c>
    </row>
    <row r="23" spans="1:17" x14ac:dyDescent="0.25">
      <c r="A23">
        <v>19</v>
      </c>
      <c r="B23" t="s">
        <v>103</v>
      </c>
      <c r="C23" s="8">
        <v>2.6762101978271122</v>
      </c>
      <c r="D23" s="8">
        <v>2.8204743346785475</v>
      </c>
      <c r="E23" s="8">
        <v>3.2894845186912254</v>
      </c>
      <c r="F23" s="8">
        <v>4.2299995166336322</v>
      </c>
      <c r="G23" s="8">
        <v>4.2599613243959649</v>
      </c>
      <c r="H23" s="8">
        <v>4.0523389920551853</v>
      </c>
      <c r="I23" s="8">
        <v>4.3185753922381442</v>
      </c>
      <c r="J23" s="8">
        <v>3.0992637474780262</v>
      </c>
      <c r="K23" s="8">
        <v>2.6022696416956146</v>
      </c>
      <c r="L23" s="8">
        <v>2.5182119725806991</v>
      </c>
      <c r="M23" s="8">
        <v>2.0696513897785347</v>
      </c>
      <c r="N23" s="8">
        <v>2.1858637025965622</v>
      </c>
      <c r="O23" s="4" t="s">
        <v>1577</v>
      </c>
      <c r="P23" s="14">
        <v>0</v>
      </c>
      <c r="Q23" s="1">
        <v>4</v>
      </c>
    </row>
    <row r="24" spans="1:17" x14ac:dyDescent="0.25">
      <c r="A24">
        <v>20</v>
      </c>
      <c r="B24" t="s">
        <v>285</v>
      </c>
      <c r="C24" s="8">
        <v>2.8491509488606459</v>
      </c>
      <c r="D24" s="8">
        <v>2.7635520295127654</v>
      </c>
      <c r="E24" s="8">
        <v>3.1915481604980021</v>
      </c>
      <c r="F24" s="8">
        <v>4.2471356665498243</v>
      </c>
      <c r="G24" s="8">
        <v>4.1884674027117264</v>
      </c>
      <c r="H24" s="8">
        <v>4.3960882697755048</v>
      </c>
      <c r="I24" s="8">
        <v>4.4493305548455382</v>
      </c>
      <c r="J24" s="8">
        <v>3.0389978685056285</v>
      </c>
      <c r="K24" s="8">
        <v>2.6238577994647714</v>
      </c>
      <c r="L24" s="8">
        <v>2.3478330851024261</v>
      </c>
      <c r="M24" s="8">
        <v>1.9462000510726998</v>
      </c>
      <c r="N24" s="8">
        <v>2.1673811920178085</v>
      </c>
      <c r="O24" s="4" t="s">
        <v>1577</v>
      </c>
      <c r="P24" s="14">
        <v>0</v>
      </c>
      <c r="Q24" s="1">
        <v>4</v>
      </c>
    </row>
    <row r="25" spans="1:17" x14ac:dyDescent="0.25">
      <c r="A25">
        <v>21</v>
      </c>
      <c r="B25" t="s">
        <v>286</v>
      </c>
      <c r="C25" s="8">
        <v>3.430517888095566</v>
      </c>
      <c r="D25" s="8">
        <v>3.8565774155157833</v>
      </c>
      <c r="E25" s="8">
        <v>3.6993973650339536</v>
      </c>
      <c r="F25" s="8">
        <v>4.2702369078795801</v>
      </c>
      <c r="G25" s="8">
        <v>4.2812704271199493</v>
      </c>
      <c r="H25" s="8">
        <v>4.2172222705825551</v>
      </c>
      <c r="I25" s="8">
        <v>3.6372234195797244</v>
      </c>
      <c r="J25" s="8">
        <v>2.8670881533483192</v>
      </c>
      <c r="K25" s="8">
        <v>3.112956631391905</v>
      </c>
      <c r="L25" s="8">
        <v>3.2363020421660029</v>
      </c>
      <c r="M25" s="8">
        <v>3.5958894994653021</v>
      </c>
      <c r="N25" s="8">
        <v>3.0543247404616154</v>
      </c>
      <c r="O25" s="4" t="s">
        <v>1578</v>
      </c>
      <c r="P25" s="14">
        <v>0</v>
      </c>
      <c r="Q25" s="1">
        <v>4</v>
      </c>
    </row>
    <row r="26" spans="1:17" x14ac:dyDescent="0.25">
      <c r="A26">
        <v>22</v>
      </c>
      <c r="B26" t="s">
        <v>287</v>
      </c>
      <c r="C26" s="8">
        <v>3.169969231934211</v>
      </c>
      <c r="D26" s="8">
        <v>3.1084117434618959</v>
      </c>
      <c r="E26" s="8">
        <v>3.0482581254668633</v>
      </c>
      <c r="F26" s="8">
        <v>3.7296358968486278</v>
      </c>
      <c r="G26" s="8">
        <v>3.9347228608620384</v>
      </c>
      <c r="H26" s="8">
        <v>4.1038598718779831</v>
      </c>
      <c r="I26" s="8">
        <v>4.0297843507268327</v>
      </c>
      <c r="J26" s="8">
        <v>3.6303759311092909</v>
      </c>
      <c r="K26" s="8">
        <v>3.0492190643633577</v>
      </c>
      <c r="L26" s="8">
        <v>2.967742804336694</v>
      </c>
      <c r="M26" s="8">
        <v>2.4433686832834547</v>
      </c>
      <c r="N26" s="8">
        <v>2.6854117056523719</v>
      </c>
      <c r="O26" s="4" t="s">
        <v>1579</v>
      </c>
      <c r="P26" s="14">
        <v>0</v>
      </c>
      <c r="Q26" s="1">
        <v>2</v>
      </c>
    </row>
    <row r="27" spans="1:17" x14ac:dyDescent="0.25">
      <c r="A27">
        <v>23</v>
      </c>
      <c r="B27" t="s">
        <v>288</v>
      </c>
      <c r="C27" s="8">
        <v>2.475208754633476</v>
      </c>
      <c r="D27" s="8">
        <v>2.1925163310788549</v>
      </c>
      <c r="E27" s="8">
        <v>2.8059048127351933</v>
      </c>
      <c r="F27" s="8">
        <v>3.6146765383789576</v>
      </c>
      <c r="G27" s="8">
        <v>3.9730131360485266</v>
      </c>
      <c r="H27" s="8">
        <v>5.0016870845780961</v>
      </c>
      <c r="I27" s="8">
        <v>5.3853309882793559</v>
      </c>
      <c r="J27" s="8">
        <v>4.8099008701376347</v>
      </c>
      <c r="K27" s="8">
        <v>3.517584049821858</v>
      </c>
      <c r="L27" s="8">
        <v>2.6568813070630508</v>
      </c>
      <c r="M27" s="8">
        <v>2.541204166162923</v>
      </c>
      <c r="N27" s="8">
        <v>2.706727230024681</v>
      </c>
      <c r="O27" s="4" t="s">
        <v>1579</v>
      </c>
      <c r="P27" s="14">
        <v>0</v>
      </c>
      <c r="Q27" s="1">
        <v>2</v>
      </c>
    </row>
    <row r="28" spans="1:17" x14ac:dyDescent="0.25">
      <c r="A28">
        <v>24</v>
      </c>
      <c r="B28" t="s">
        <v>289</v>
      </c>
      <c r="C28" s="8">
        <v>2.9199849709166834</v>
      </c>
      <c r="D28" s="8">
        <v>3.2399204892357973</v>
      </c>
      <c r="E28" s="8">
        <v>3.0426772553276664</v>
      </c>
      <c r="F28" s="8">
        <v>3.5991220773711392</v>
      </c>
      <c r="G28" s="8">
        <v>3.5768157283638597</v>
      </c>
      <c r="H28" s="8">
        <v>4.6881442787602525</v>
      </c>
      <c r="I28" s="8">
        <v>3.7460822677577856</v>
      </c>
      <c r="J28" s="8">
        <v>3.0403220367052382</v>
      </c>
      <c r="K28" s="8">
        <v>3.314852938279897</v>
      </c>
      <c r="L28" s="8">
        <v>2.5829938650179445</v>
      </c>
      <c r="M28" s="8">
        <v>2.6776162663607166</v>
      </c>
      <c r="N28" s="8">
        <v>2.66832626108812</v>
      </c>
      <c r="O28" s="4" t="s">
        <v>1580</v>
      </c>
      <c r="P28" s="14">
        <v>0</v>
      </c>
      <c r="Q28" s="1">
        <v>4</v>
      </c>
    </row>
    <row r="29" spans="1:17" x14ac:dyDescent="0.25">
      <c r="A29">
        <v>25</v>
      </c>
      <c r="B29" t="s">
        <v>90</v>
      </c>
      <c r="C29" s="8">
        <v>2.9909642346231093</v>
      </c>
      <c r="D29" s="8">
        <v>3.0360291804004853</v>
      </c>
      <c r="E29" s="8">
        <v>3.2173163479364737</v>
      </c>
      <c r="F29" s="8">
        <v>3.7591027059385733</v>
      </c>
      <c r="G29" s="8">
        <v>4.3911239213905997</v>
      </c>
      <c r="H29" s="8">
        <v>5.4927778507261875</v>
      </c>
      <c r="I29" s="8">
        <v>4.7589263228244771</v>
      </c>
      <c r="J29" s="8">
        <v>4.2918454673927178</v>
      </c>
      <c r="K29" s="8">
        <v>2.8475874054656298</v>
      </c>
      <c r="L29" s="8">
        <v>2.2443385156029478</v>
      </c>
      <c r="M29" s="8">
        <v>2.709744551025643</v>
      </c>
      <c r="N29" s="8">
        <v>3.1457691993868897</v>
      </c>
      <c r="O29" s="4" t="s">
        <v>1581</v>
      </c>
      <c r="P29" s="14">
        <v>0</v>
      </c>
      <c r="Q29" s="1">
        <v>5</v>
      </c>
    </row>
    <row r="30" spans="1:17" x14ac:dyDescent="0.25">
      <c r="A30">
        <v>26</v>
      </c>
      <c r="B30" t="s">
        <v>106</v>
      </c>
      <c r="C30" s="8">
        <v>3.4591575111422097</v>
      </c>
      <c r="D30" s="8">
        <v>3.6374158579869906</v>
      </c>
      <c r="E30" s="8">
        <v>3.7048230826802055</v>
      </c>
      <c r="F30" s="8">
        <v>4.3155531956102591</v>
      </c>
      <c r="G30" s="8">
        <v>6.0826174997315583</v>
      </c>
      <c r="H30" s="8">
        <v>7.6838161065594912</v>
      </c>
      <c r="I30" s="8">
        <v>8.1714522100172786</v>
      </c>
      <c r="J30" s="8">
        <v>7.8864499379738318</v>
      </c>
      <c r="K30" s="8">
        <v>4.7022691137456256</v>
      </c>
      <c r="L30" s="8">
        <v>3.0768733638893311</v>
      </c>
      <c r="M30" s="8">
        <v>3.5735546165492678</v>
      </c>
      <c r="N30" s="8">
        <v>4.112825147126558</v>
      </c>
      <c r="O30" s="4" t="s">
        <v>1581</v>
      </c>
      <c r="P30" s="14">
        <v>1</v>
      </c>
      <c r="Q30" s="1">
        <v>5</v>
      </c>
    </row>
    <row r="31" spans="1:17" x14ac:dyDescent="0.25">
      <c r="A31">
        <v>27</v>
      </c>
      <c r="B31" t="s">
        <v>290</v>
      </c>
      <c r="C31" s="8">
        <v>2.7869557908457128</v>
      </c>
      <c r="D31" s="8">
        <v>2.9679834471648037</v>
      </c>
      <c r="E31" s="8">
        <v>2.9693023445292437</v>
      </c>
      <c r="F31" s="8">
        <v>3.4609581779629393</v>
      </c>
      <c r="G31" s="8">
        <v>4.7790588763480182</v>
      </c>
      <c r="H31" s="8">
        <v>6.1426725857174054</v>
      </c>
      <c r="I31" s="8">
        <v>5.2045016375266595</v>
      </c>
      <c r="J31" s="8">
        <v>4.7042958928832093</v>
      </c>
      <c r="K31" s="8">
        <v>3.0755895191656344</v>
      </c>
      <c r="L31" s="8">
        <v>2.1726847659518365</v>
      </c>
      <c r="M31" s="8">
        <v>2.6604257176961865</v>
      </c>
      <c r="N31" s="8">
        <v>2.957905745805117</v>
      </c>
      <c r="O31" s="4" t="s">
        <v>1581</v>
      </c>
      <c r="P31" s="14">
        <v>0</v>
      </c>
      <c r="Q31" s="1">
        <v>5</v>
      </c>
    </row>
    <row r="32" spans="1:17" x14ac:dyDescent="0.25">
      <c r="A32">
        <v>28</v>
      </c>
      <c r="B32" t="s">
        <v>291</v>
      </c>
      <c r="C32" s="8">
        <v>4.2012021638576842</v>
      </c>
      <c r="D32" s="8">
        <v>4.4801690061678494</v>
      </c>
      <c r="E32" s="8">
        <v>4.9739996864055724</v>
      </c>
      <c r="F32" s="8">
        <v>4.8663925907069432</v>
      </c>
      <c r="G32" s="8">
        <v>5.3246151095354666</v>
      </c>
      <c r="H32" s="8">
        <v>4.5251630044291922</v>
      </c>
      <c r="I32" s="8">
        <v>3.2036038772824984</v>
      </c>
      <c r="J32" s="8">
        <v>3.5594936662757104</v>
      </c>
      <c r="K32" s="8">
        <v>3.9898841271085534</v>
      </c>
      <c r="L32" s="8">
        <v>4.4722639351402789</v>
      </c>
      <c r="M32" s="8">
        <v>4.0515473641750734</v>
      </c>
      <c r="N32" s="8">
        <v>4.2086775582683371</v>
      </c>
      <c r="O32" s="4" t="s">
        <v>1582</v>
      </c>
      <c r="P32" s="14">
        <v>0</v>
      </c>
      <c r="Q32" s="1">
        <v>6</v>
      </c>
    </row>
    <row r="33" spans="1:17" x14ac:dyDescent="0.25">
      <c r="A33">
        <v>29</v>
      </c>
      <c r="B33" t="s">
        <v>292</v>
      </c>
      <c r="C33" s="8">
        <v>4.2325321948658914</v>
      </c>
      <c r="D33" s="8">
        <v>4.7438022880963446</v>
      </c>
      <c r="E33" s="8">
        <v>4.5731453155568813</v>
      </c>
      <c r="F33" s="8">
        <v>4.8279280786905945</v>
      </c>
      <c r="G33" s="8">
        <v>4.9011739237825278</v>
      </c>
      <c r="H33" s="8">
        <v>4.21495532552923</v>
      </c>
      <c r="I33" s="8">
        <v>3.6511867244361111</v>
      </c>
      <c r="J33" s="8">
        <v>2.9407401526574724</v>
      </c>
      <c r="K33" s="8">
        <v>3.4465556122556675</v>
      </c>
      <c r="L33" s="8">
        <v>3.9353638060452969</v>
      </c>
      <c r="M33" s="8">
        <v>4.2327906613389601</v>
      </c>
      <c r="N33" s="8">
        <v>3.6917995102835621</v>
      </c>
      <c r="O33" s="4" t="s">
        <v>1582</v>
      </c>
      <c r="P33" s="14">
        <v>0</v>
      </c>
      <c r="Q33" s="1">
        <v>6</v>
      </c>
    </row>
    <row r="34" spans="1:17" x14ac:dyDescent="0.25">
      <c r="A34">
        <v>30</v>
      </c>
      <c r="B34" t="s">
        <v>293</v>
      </c>
      <c r="C34" s="8">
        <v>3.8634344094007917</v>
      </c>
      <c r="D34" s="8">
        <v>4.3596381846453705</v>
      </c>
      <c r="E34" s="8">
        <v>4.586883643915197</v>
      </c>
      <c r="F34" s="8">
        <v>4.7324726063708136</v>
      </c>
      <c r="G34" s="8">
        <v>4.9382780823418466</v>
      </c>
      <c r="H34" s="8">
        <v>4.0085556573930266</v>
      </c>
      <c r="I34" s="8">
        <v>3.0232712673657041</v>
      </c>
      <c r="J34" s="8">
        <v>2.6576638721904766</v>
      </c>
      <c r="K34" s="8">
        <v>3.0869486709428164</v>
      </c>
      <c r="L34" s="8">
        <v>3.8475529304019456</v>
      </c>
      <c r="M34" s="8">
        <v>3.884446510765597</v>
      </c>
      <c r="N34" s="8">
        <v>3.5778986792655174</v>
      </c>
      <c r="O34" s="4" t="s">
        <v>1582</v>
      </c>
      <c r="P34" s="14">
        <v>0</v>
      </c>
      <c r="Q34" s="1">
        <v>6</v>
      </c>
    </row>
    <row r="35" spans="1:17" x14ac:dyDescent="0.25">
      <c r="A35">
        <v>31</v>
      </c>
      <c r="B35" t="s">
        <v>294</v>
      </c>
      <c r="C35" s="8">
        <v>4.2116807958933551</v>
      </c>
      <c r="D35" s="8">
        <v>4.7211899772286596</v>
      </c>
      <c r="E35" s="8">
        <v>5.1307161162982569</v>
      </c>
      <c r="F35" s="8">
        <v>5.3061465902126148</v>
      </c>
      <c r="G35" s="8">
        <v>5.5993371964758802</v>
      </c>
      <c r="H35" s="8">
        <v>4.3125926351478103</v>
      </c>
      <c r="I35" s="8">
        <v>2.7684497953848517</v>
      </c>
      <c r="J35" s="8">
        <v>2.6043061251843445</v>
      </c>
      <c r="K35" s="8">
        <v>3.4142308215030681</v>
      </c>
      <c r="L35" s="8">
        <v>4.1156768105624897</v>
      </c>
      <c r="M35" s="8">
        <v>4.196719715689019</v>
      </c>
      <c r="N35" s="8">
        <v>3.9947342000526755</v>
      </c>
      <c r="O35" s="4" t="s">
        <v>1582</v>
      </c>
      <c r="P35" s="14">
        <v>0</v>
      </c>
      <c r="Q35" s="1">
        <v>6</v>
      </c>
    </row>
    <row r="36" spans="1:17" x14ac:dyDescent="0.25">
      <c r="A36">
        <v>32</v>
      </c>
      <c r="B36" t="s">
        <v>295</v>
      </c>
      <c r="C36" s="8">
        <v>3.5460394282886631</v>
      </c>
      <c r="D36" s="8">
        <v>3.9383459774749139</v>
      </c>
      <c r="E36" s="8">
        <v>4.4648288106339331</v>
      </c>
      <c r="F36" s="8">
        <v>4.589624672741369</v>
      </c>
      <c r="G36" s="8">
        <v>5.1278597148450906</v>
      </c>
      <c r="H36" s="8">
        <v>4.639023861880788</v>
      </c>
      <c r="I36" s="8">
        <v>3.253948803281681</v>
      </c>
      <c r="J36" s="8">
        <v>2.9924667614915674</v>
      </c>
      <c r="K36" s="8">
        <v>3.4989511919119858</v>
      </c>
      <c r="L36" s="8">
        <v>3.9358836101469192</v>
      </c>
      <c r="M36" s="8">
        <v>3.9002284859502523</v>
      </c>
      <c r="N36" s="8">
        <v>3.425824538598059</v>
      </c>
      <c r="O36" s="4" t="s">
        <v>1583</v>
      </c>
      <c r="P36" s="14">
        <v>0</v>
      </c>
      <c r="Q36" s="1">
        <v>6</v>
      </c>
    </row>
    <row r="37" spans="1:17" x14ac:dyDescent="0.25">
      <c r="A37">
        <v>33</v>
      </c>
      <c r="B37" t="s">
        <v>105</v>
      </c>
      <c r="C37" s="8">
        <v>2.8783183474145759</v>
      </c>
      <c r="D37" s="8">
        <v>3.0008904626216193</v>
      </c>
      <c r="E37" s="8">
        <v>2.7799947229958581</v>
      </c>
      <c r="F37" s="8">
        <v>2.8491143680681796</v>
      </c>
      <c r="G37" s="8">
        <v>3.1198328447372878</v>
      </c>
      <c r="H37" s="8">
        <v>2.7773182904741702</v>
      </c>
      <c r="I37" s="8">
        <v>2.3367343963898501</v>
      </c>
      <c r="J37" s="8">
        <v>2.4932496104041459</v>
      </c>
      <c r="K37" s="8">
        <v>2.7568290732748504</v>
      </c>
      <c r="L37" s="8">
        <v>2.7311844650879267</v>
      </c>
      <c r="M37" s="8">
        <v>2.6562874220197155</v>
      </c>
      <c r="N37" s="8">
        <v>2.5903376619492091</v>
      </c>
      <c r="O37" s="4" t="s">
        <v>1583</v>
      </c>
      <c r="P37" s="14">
        <v>0</v>
      </c>
      <c r="Q37" s="1">
        <v>6</v>
      </c>
    </row>
    <row r="38" spans="1:17" x14ac:dyDescent="0.25">
      <c r="A38">
        <v>34</v>
      </c>
      <c r="B38" t="s">
        <v>93</v>
      </c>
      <c r="C38" s="8">
        <v>3.170388253138162</v>
      </c>
      <c r="D38" s="8">
        <v>2.8730585020665558</v>
      </c>
      <c r="E38" s="8">
        <v>3.2469016761114262</v>
      </c>
      <c r="F38" s="8">
        <v>3.463451942589439</v>
      </c>
      <c r="G38" s="8">
        <v>3.3911761642732547</v>
      </c>
      <c r="H38" s="8">
        <v>3.9263015819031302</v>
      </c>
      <c r="I38" s="8">
        <v>3.8223620770971451</v>
      </c>
      <c r="J38" s="8">
        <v>3.2345410584516481</v>
      </c>
      <c r="K38" s="8">
        <v>2.4929755213607203</v>
      </c>
      <c r="L38" s="8">
        <v>2.6583366684269514</v>
      </c>
      <c r="M38" s="8">
        <v>2.0811676530647203</v>
      </c>
      <c r="N38" s="8">
        <v>2.4608031178444398</v>
      </c>
      <c r="O38" s="4" t="s">
        <v>1584</v>
      </c>
      <c r="P38" s="14">
        <v>0</v>
      </c>
      <c r="Q38" s="1">
        <v>4</v>
      </c>
    </row>
    <row r="39" spans="1:17" x14ac:dyDescent="0.25">
      <c r="A39">
        <v>35</v>
      </c>
      <c r="B39" t="s">
        <v>296</v>
      </c>
      <c r="C39" s="8">
        <v>4.2007310409647998</v>
      </c>
      <c r="D39" s="8">
        <v>4.4277114516804161</v>
      </c>
      <c r="E39" s="8">
        <v>4.6345422603322675</v>
      </c>
      <c r="F39" s="8">
        <v>3.6769515089472575</v>
      </c>
      <c r="G39" s="8">
        <v>4.5830498762210663</v>
      </c>
      <c r="H39" s="8">
        <v>6.18681676135279</v>
      </c>
      <c r="I39" s="8">
        <v>7.7363151957262044</v>
      </c>
      <c r="J39" s="8">
        <v>7.0006752578765914</v>
      </c>
      <c r="K39" s="8">
        <v>3.4298672120854334</v>
      </c>
      <c r="L39" s="8">
        <v>4.4279455022608554</v>
      </c>
      <c r="M39" s="8">
        <v>4.3579252429148019</v>
      </c>
      <c r="N39" s="8">
        <v>4.5311957397826079</v>
      </c>
      <c r="O39" s="4" t="s">
        <v>1585</v>
      </c>
      <c r="P39" s="14">
        <v>0</v>
      </c>
      <c r="Q39" s="1">
        <v>1</v>
      </c>
    </row>
    <row r="40" spans="1:17" x14ac:dyDescent="0.25">
      <c r="A40">
        <v>36</v>
      </c>
      <c r="B40" t="s">
        <v>297</v>
      </c>
      <c r="C40" s="8">
        <v>3.8450444118739942</v>
      </c>
      <c r="D40" s="8">
        <v>3.880486640312427</v>
      </c>
      <c r="E40" s="8">
        <v>3.3664965636472695</v>
      </c>
      <c r="F40" s="8">
        <v>2.958750934208545</v>
      </c>
      <c r="G40" s="8">
        <v>4.9523068096324243</v>
      </c>
      <c r="H40" s="8">
        <v>5.9553369439350101</v>
      </c>
      <c r="I40" s="8">
        <v>7.0157976088367295</v>
      </c>
      <c r="J40" s="8">
        <v>6.2560684588432522</v>
      </c>
      <c r="K40" s="8">
        <v>3.3405009762096296</v>
      </c>
      <c r="L40" s="8">
        <v>3.4914217482489991</v>
      </c>
      <c r="M40" s="8">
        <v>4.0634684060023769</v>
      </c>
      <c r="N40" s="8">
        <v>3.9679713760903401</v>
      </c>
      <c r="O40" s="4" t="s">
        <v>1585</v>
      </c>
      <c r="P40" s="14">
        <v>0</v>
      </c>
      <c r="Q40" s="1">
        <v>1</v>
      </c>
    </row>
    <row r="41" spans="1:17" x14ac:dyDescent="0.25">
      <c r="A41">
        <v>37</v>
      </c>
      <c r="B41" t="s">
        <v>298</v>
      </c>
      <c r="C41" s="8">
        <v>2.6842724814103001</v>
      </c>
      <c r="D41" s="8">
        <v>2.7986450100580926</v>
      </c>
      <c r="E41" s="8">
        <v>2.7724648035469408</v>
      </c>
      <c r="F41" s="8">
        <v>2.7836605640526937</v>
      </c>
      <c r="G41" s="8">
        <v>4.4347574504030582</v>
      </c>
      <c r="H41" s="8">
        <v>6.6266270866220678</v>
      </c>
      <c r="I41" s="8">
        <v>7.0761964531220389</v>
      </c>
      <c r="J41" s="8">
        <v>6.0608410555718626</v>
      </c>
      <c r="K41" s="8">
        <v>3.2719216210643989</v>
      </c>
      <c r="L41" s="8">
        <v>3.0411834094645012</v>
      </c>
      <c r="M41" s="8">
        <v>3.1608218742116683</v>
      </c>
      <c r="N41" s="8">
        <v>3.196043133691556</v>
      </c>
      <c r="O41" s="4" t="s">
        <v>1585</v>
      </c>
      <c r="P41" s="14">
        <v>0</v>
      </c>
      <c r="Q41" s="1">
        <v>1</v>
      </c>
    </row>
    <row r="42" spans="1:17" x14ac:dyDescent="0.25">
      <c r="A42">
        <v>38</v>
      </c>
      <c r="B42" t="s">
        <v>299</v>
      </c>
      <c r="C42" s="8">
        <v>3.3463138391829781</v>
      </c>
      <c r="D42" s="8">
        <v>3.388863010901082</v>
      </c>
      <c r="E42" s="8">
        <v>3.2942992279333456</v>
      </c>
      <c r="F42" s="8">
        <v>3.1803822807434536</v>
      </c>
      <c r="G42" s="8">
        <v>4.9586396462372653</v>
      </c>
      <c r="H42" s="8">
        <v>5.9354275951781803</v>
      </c>
      <c r="I42" s="8">
        <v>6.5685724279543649</v>
      </c>
      <c r="J42" s="8">
        <v>5.9370411307711546</v>
      </c>
      <c r="K42" s="8">
        <v>3.3232857033510164</v>
      </c>
      <c r="L42" s="8">
        <v>3.3965113885937215</v>
      </c>
      <c r="M42" s="8">
        <v>3.820224995664943</v>
      </c>
      <c r="N42" s="8">
        <v>3.7436178677408494</v>
      </c>
      <c r="O42" s="4" t="s">
        <v>1585</v>
      </c>
      <c r="P42" s="14">
        <v>0</v>
      </c>
      <c r="Q42" s="1">
        <v>1</v>
      </c>
    </row>
    <row r="43" spans="1:17" x14ac:dyDescent="0.25">
      <c r="A43">
        <v>39</v>
      </c>
      <c r="B43" t="s">
        <v>300</v>
      </c>
      <c r="C43" s="8">
        <v>2.6110508851911476</v>
      </c>
      <c r="D43" s="8">
        <v>2.7983839190083901</v>
      </c>
      <c r="E43" s="8">
        <v>3.3341487196874784</v>
      </c>
      <c r="F43" s="8">
        <v>3.8307888257208225</v>
      </c>
      <c r="G43" s="8">
        <v>4.4066243013599822</v>
      </c>
      <c r="H43" s="8">
        <v>5.4767111111886617</v>
      </c>
      <c r="I43" s="8">
        <v>5.0465127263105281</v>
      </c>
      <c r="J43" s="8">
        <v>4.7347232416000731</v>
      </c>
      <c r="K43" s="8">
        <v>3.7946931932789782</v>
      </c>
      <c r="L43" s="8">
        <v>2.4590142739918437</v>
      </c>
      <c r="M43" s="8">
        <v>2.8129497586903351</v>
      </c>
      <c r="N43" s="8">
        <v>2.6614851653113702</v>
      </c>
      <c r="O43" s="4" t="s">
        <v>1586</v>
      </c>
      <c r="P43" s="14">
        <v>0</v>
      </c>
      <c r="Q43" s="1">
        <v>2</v>
      </c>
    </row>
    <row r="44" spans="1:17" x14ac:dyDescent="0.25">
      <c r="A44">
        <v>40</v>
      </c>
      <c r="B44" t="s">
        <v>301</v>
      </c>
      <c r="C44" s="8">
        <v>2.7663233873130455</v>
      </c>
      <c r="D44" s="8">
        <v>3.1373443878351854</v>
      </c>
      <c r="E44" s="8">
        <v>3.4183095425794821</v>
      </c>
      <c r="F44" s="8">
        <v>3.9135709813060555</v>
      </c>
      <c r="G44" s="8">
        <v>5.0856230778366172</v>
      </c>
      <c r="H44" s="8">
        <v>6.4007362332734044</v>
      </c>
      <c r="I44" s="8">
        <v>5.669511827813043</v>
      </c>
      <c r="J44" s="8">
        <v>5.246232038830148</v>
      </c>
      <c r="K44" s="8">
        <v>3.7832317041727581</v>
      </c>
      <c r="L44" s="8">
        <v>2.6658039225447512</v>
      </c>
      <c r="M44" s="8">
        <v>2.9617916471249806</v>
      </c>
      <c r="N44" s="8">
        <v>2.7397510966350618</v>
      </c>
      <c r="O44" s="4" t="s">
        <v>1586</v>
      </c>
      <c r="P44" s="14">
        <v>0</v>
      </c>
      <c r="Q44" s="1">
        <v>2</v>
      </c>
    </row>
    <row r="45" spans="1:17" x14ac:dyDescent="0.25">
      <c r="A45">
        <v>41</v>
      </c>
      <c r="B45" t="s">
        <v>96</v>
      </c>
      <c r="C45" s="8">
        <v>2.6337347906586528</v>
      </c>
      <c r="D45" s="8">
        <v>2.985671983495096</v>
      </c>
      <c r="E45" s="8">
        <v>3.1712219501377708</v>
      </c>
      <c r="F45" s="8">
        <v>3.6783435275076815</v>
      </c>
      <c r="G45" s="8">
        <v>4.1691854129927064</v>
      </c>
      <c r="H45" s="8">
        <v>5.637821252649279</v>
      </c>
      <c r="I45" s="8">
        <v>4.2472179020318572</v>
      </c>
      <c r="J45" s="8">
        <v>3.8569024317603051</v>
      </c>
      <c r="K45" s="8">
        <v>3.6390528146389589</v>
      </c>
      <c r="L45" s="8">
        <v>2.5959826678616138</v>
      </c>
      <c r="M45" s="8">
        <v>2.5179874802759485</v>
      </c>
      <c r="N45" s="8">
        <v>2.4184754964407205</v>
      </c>
      <c r="O45" s="4" t="s">
        <v>1586</v>
      </c>
      <c r="P45" s="14">
        <v>0</v>
      </c>
      <c r="Q45" s="1">
        <v>2</v>
      </c>
    </row>
    <row r="46" spans="1:17" x14ac:dyDescent="0.25">
      <c r="A46">
        <v>42</v>
      </c>
      <c r="B46" t="s">
        <v>302</v>
      </c>
      <c r="C46" s="8">
        <v>2.8289735029686716</v>
      </c>
      <c r="D46" s="8">
        <v>3.1769054837675732</v>
      </c>
      <c r="E46" s="8">
        <v>3.5894728678561623</v>
      </c>
      <c r="F46" s="8">
        <v>4.0571891320226579</v>
      </c>
      <c r="G46" s="8">
        <v>5.3845836719342532</v>
      </c>
      <c r="H46" s="8">
        <v>6.6992527777287272</v>
      </c>
      <c r="I46" s="8">
        <v>5.9331795775250367</v>
      </c>
      <c r="J46" s="8">
        <v>5.5275586014011537</v>
      </c>
      <c r="K46" s="8">
        <v>3.8899736494717074</v>
      </c>
      <c r="L46" s="8">
        <v>2.6840691458056258</v>
      </c>
      <c r="M46" s="8">
        <v>2.9890676360189548</v>
      </c>
      <c r="N46" s="8">
        <v>2.8818304541544553</v>
      </c>
      <c r="O46" s="4" t="s">
        <v>1586</v>
      </c>
      <c r="P46" s="14">
        <v>0</v>
      </c>
      <c r="Q46" s="1">
        <v>2</v>
      </c>
    </row>
    <row r="47" spans="1:17" x14ac:dyDescent="0.25">
      <c r="A47">
        <v>43</v>
      </c>
      <c r="B47" t="s">
        <v>303</v>
      </c>
      <c r="C47" s="8">
        <v>2.5824966674636283</v>
      </c>
      <c r="D47" s="8">
        <v>2.8436994379879144</v>
      </c>
      <c r="E47" s="8">
        <v>3.2241595748079286</v>
      </c>
      <c r="F47" s="8">
        <v>3.9239320064842462</v>
      </c>
      <c r="G47" s="8">
        <v>4.5107095748653725</v>
      </c>
      <c r="H47" s="8">
        <v>5.2588254380562933</v>
      </c>
      <c r="I47" s="8">
        <v>4.8273599788418755</v>
      </c>
      <c r="J47" s="8">
        <v>4.4930474793460515</v>
      </c>
      <c r="K47" s="8">
        <v>4.0025733500237086</v>
      </c>
      <c r="L47" s="8">
        <v>2.6420344366637702</v>
      </c>
      <c r="M47" s="8">
        <v>2.7470194729402859</v>
      </c>
      <c r="N47" s="8">
        <v>2.4911051300244327</v>
      </c>
      <c r="O47" s="4" t="s">
        <v>1586</v>
      </c>
      <c r="P47" s="14">
        <v>0</v>
      </c>
      <c r="Q47" s="1">
        <v>2</v>
      </c>
    </row>
    <row r="48" spans="1:17" x14ac:dyDescent="0.25">
      <c r="A48">
        <v>44</v>
      </c>
      <c r="B48" t="s">
        <v>304</v>
      </c>
      <c r="C48" s="8">
        <v>2.7309976862033123</v>
      </c>
      <c r="D48" s="8">
        <v>3.0232449483216515</v>
      </c>
      <c r="E48" s="8">
        <v>3.2048128434889418</v>
      </c>
      <c r="F48" s="8">
        <v>3.8214816891886554</v>
      </c>
      <c r="G48" s="8">
        <v>5.1045907210860886</v>
      </c>
      <c r="H48" s="8">
        <v>6.639044515877333</v>
      </c>
      <c r="I48" s="8">
        <v>5.7311395400979013</v>
      </c>
      <c r="J48" s="8">
        <v>5.2771562350957124</v>
      </c>
      <c r="K48" s="8">
        <v>3.7596440959072184</v>
      </c>
      <c r="L48" s="8">
        <v>2.6176466387417996</v>
      </c>
      <c r="M48" s="8">
        <v>2.8735687518819542</v>
      </c>
      <c r="N48" s="8">
        <v>2.7060098279702189</v>
      </c>
      <c r="O48" s="4" t="s">
        <v>1586</v>
      </c>
      <c r="P48" s="14">
        <v>0</v>
      </c>
      <c r="Q48" s="1">
        <v>2</v>
      </c>
    </row>
    <row r="49" spans="1:17" x14ac:dyDescent="0.25">
      <c r="A49">
        <v>45</v>
      </c>
      <c r="B49" t="s">
        <v>305</v>
      </c>
      <c r="C49" s="8">
        <v>2.3581124333948051</v>
      </c>
      <c r="D49" s="8">
        <v>2.1944268877517112</v>
      </c>
      <c r="E49" s="8">
        <v>2.8156600729859234</v>
      </c>
      <c r="F49" s="8">
        <v>3.085700860661603</v>
      </c>
      <c r="G49" s="8">
        <v>4.8786711607341307</v>
      </c>
      <c r="H49" s="8">
        <v>6.224555569317757</v>
      </c>
      <c r="I49" s="8">
        <v>5.312267808368647</v>
      </c>
      <c r="J49" s="8">
        <v>5.2038421185704058</v>
      </c>
      <c r="K49" s="8">
        <v>3.6493272185238652</v>
      </c>
      <c r="L49" s="8">
        <v>2.2033623027812443</v>
      </c>
      <c r="M49" s="8">
        <v>2.467872919479889</v>
      </c>
      <c r="N49" s="8">
        <v>2.4989535414682864</v>
      </c>
      <c r="O49" s="4" t="s">
        <v>1587</v>
      </c>
      <c r="P49" s="14">
        <v>0</v>
      </c>
      <c r="Q49" s="1">
        <v>2</v>
      </c>
    </row>
    <row r="50" spans="1:17" x14ac:dyDescent="0.25">
      <c r="A50">
        <v>46</v>
      </c>
      <c r="B50" t="s">
        <v>306</v>
      </c>
      <c r="C50" s="8">
        <v>2.6414133933421149</v>
      </c>
      <c r="D50" s="8">
        <v>2.3328304627382037</v>
      </c>
      <c r="E50" s="8">
        <v>2.8709798411799361</v>
      </c>
      <c r="F50" s="8">
        <v>3.1208103592474337</v>
      </c>
      <c r="G50" s="8">
        <v>4.7259448373431692</v>
      </c>
      <c r="H50" s="8">
        <v>6.102604806432347</v>
      </c>
      <c r="I50" s="8">
        <v>6.0400646902308734</v>
      </c>
      <c r="J50" s="8">
        <v>5.4878469864870443</v>
      </c>
      <c r="K50" s="8">
        <v>3.7240665916741742</v>
      </c>
      <c r="L50" s="8">
        <v>2.344073945292823</v>
      </c>
      <c r="M50" s="8">
        <v>2.8726174823330837</v>
      </c>
      <c r="N50" s="8">
        <v>2.6699947936205515</v>
      </c>
      <c r="O50" s="4" t="s">
        <v>1587</v>
      </c>
      <c r="P50" s="14">
        <v>0</v>
      </c>
      <c r="Q50" s="1">
        <v>2</v>
      </c>
    </row>
    <row r="51" spans="1:17" x14ac:dyDescent="0.25">
      <c r="A51">
        <v>47</v>
      </c>
      <c r="B51" t="s">
        <v>307</v>
      </c>
      <c r="C51" s="8">
        <v>3.121435548188626</v>
      </c>
      <c r="D51" s="8">
        <v>2.9931092820589646</v>
      </c>
      <c r="E51" s="8">
        <v>3.5762705413620699</v>
      </c>
      <c r="F51" s="8">
        <v>4.0510151957308826</v>
      </c>
      <c r="G51" s="8">
        <v>5.6447027748984206</v>
      </c>
      <c r="H51" s="8">
        <v>7.0660871449368319</v>
      </c>
      <c r="I51" s="8">
        <v>6.7575167054089409</v>
      </c>
      <c r="J51" s="8">
        <v>6.1074962871126877</v>
      </c>
      <c r="K51" s="8">
        <v>4.0468689843015415</v>
      </c>
      <c r="L51" s="8">
        <v>3.1652718245088041</v>
      </c>
      <c r="M51" s="8">
        <v>3.3900207884860341</v>
      </c>
      <c r="N51" s="8">
        <v>3.219063656222465</v>
      </c>
      <c r="O51" s="4" t="s">
        <v>1587</v>
      </c>
      <c r="P51" s="14">
        <v>0</v>
      </c>
      <c r="Q51" s="1">
        <v>2</v>
      </c>
    </row>
    <row r="52" spans="1:17" x14ac:dyDescent="0.25">
      <c r="A52">
        <v>48</v>
      </c>
      <c r="B52" t="s">
        <v>308</v>
      </c>
      <c r="C52" s="8">
        <v>2.3695545992605043</v>
      </c>
      <c r="D52" s="8">
        <v>2.4277489154337188</v>
      </c>
      <c r="E52" s="8">
        <v>2.5449915152399507</v>
      </c>
      <c r="F52" s="8">
        <v>3.2724328983182942</v>
      </c>
      <c r="G52" s="8">
        <v>3.8750604239501145</v>
      </c>
      <c r="H52" s="8">
        <v>5.3369162421616032</v>
      </c>
      <c r="I52" s="8">
        <v>5.5205248158865379</v>
      </c>
      <c r="J52" s="8">
        <v>5.3309268830878809</v>
      </c>
      <c r="K52" s="8">
        <v>3.4225363695242845</v>
      </c>
      <c r="L52" s="8">
        <v>2.5554106379188464</v>
      </c>
      <c r="M52" s="8">
        <v>2.4828938021551199</v>
      </c>
      <c r="N52" s="8">
        <v>2.6560785426794808</v>
      </c>
      <c r="O52" s="4" t="s">
        <v>1587</v>
      </c>
      <c r="P52" s="14">
        <v>0</v>
      </c>
      <c r="Q52" s="1">
        <v>2</v>
      </c>
    </row>
    <row r="53" spans="1:17" x14ac:dyDescent="0.25">
      <c r="A53">
        <v>49</v>
      </c>
      <c r="B53" t="s">
        <v>309</v>
      </c>
      <c r="C53" s="8">
        <v>2.5712745971326378</v>
      </c>
      <c r="D53" s="8">
        <v>2.4124603383053289</v>
      </c>
      <c r="E53" s="8">
        <v>2.7342641262607277</v>
      </c>
      <c r="F53" s="8">
        <v>3.212889732402648</v>
      </c>
      <c r="G53" s="8">
        <v>4.6718945340020905</v>
      </c>
      <c r="H53" s="8">
        <v>6.0253960895322551</v>
      </c>
      <c r="I53" s="8">
        <v>5.2312501308209924</v>
      </c>
      <c r="J53" s="8">
        <v>4.8921568576277901</v>
      </c>
      <c r="K53" s="8">
        <v>3.4949656519737071</v>
      </c>
      <c r="L53" s="8">
        <v>2.1611472594179482</v>
      </c>
      <c r="M53" s="8">
        <v>2.7272376405314689</v>
      </c>
      <c r="N53" s="8">
        <v>2.6732960798682752</v>
      </c>
      <c r="O53" s="4" t="s">
        <v>1587</v>
      </c>
      <c r="P53" s="14">
        <v>0</v>
      </c>
      <c r="Q53" s="1">
        <v>2</v>
      </c>
    </row>
    <row r="54" spans="1:17" x14ac:dyDescent="0.25">
      <c r="A54">
        <v>50</v>
      </c>
      <c r="B54" t="s">
        <v>310</v>
      </c>
      <c r="C54" s="8">
        <v>2.9069144947102807</v>
      </c>
      <c r="D54" s="8">
        <v>2.7284705146701183</v>
      </c>
      <c r="E54" s="8">
        <v>3.348230903190716</v>
      </c>
      <c r="F54" s="8">
        <v>3.6657926905955889</v>
      </c>
      <c r="G54" s="8">
        <v>5.5465265487642261</v>
      </c>
      <c r="H54" s="8">
        <v>7.0399441431459149</v>
      </c>
      <c r="I54" s="8">
        <v>6.5385022617244859</v>
      </c>
      <c r="J54" s="8">
        <v>5.8021454643113062</v>
      </c>
      <c r="K54" s="8">
        <v>3.9718076918346785</v>
      </c>
      <c r="L54" s="8">
        <v>2.9728449706166717</v>
      </c>
      <c r="M54" s="8">
        <v>3.1549619618617699</v>
      </c>
      <c r="N54" s="8">
        <v>2.9693662257137188</v>
      </c>
      <c r="O54" s="4" t="s">
        <v>1587</v>
      </c>
      <c r="P54" s="14">
        <v>0</v>
      </c>
      <c r="Q54" s="1">
        <v>2</v>
      </c>
    </row>
    <row r="55" spans="1:17" x14ac:dyDescent="0.25">
      <c r="A55">
        <v>51</v>
      </c>
      <c r="B55" t="s">
        <v>311</v>
      </c>
      <c r="C55" s="8">
        <v>3.1131215803856835</v>
      </c>
      <c r="D55" s="8">
        <v>2.9810656661451236</v>
      </c>
      <c r="E55" s="8">
        <v>3.2589995926727835</v>
      </c>
      <c r="F55" s="8">
        <v>3.2217934245959641</v>
      </c>
      <c r="G55" s="8">
        <v>4.969590286501667</v>
      </c>
      <c r="H55" s="8">
        <v>6.2151110341917368</v>
      </c>
      <c r="I55" s="8">
        <v>6.7801000393214581</v>
      </c>
      <c r="J55" s="8">
        <v>6.2804165318825804</v>
      </c>
      <c r="K55" s="8">
        <v>3.7019177448807836</v>
      </c>
      <c r="L55" s="8">
        <v>3.0408893712886029</v>
      </c>
      <c r="M55" s="8">
        <v>3.7025763021074254</v>
      </c>
      <c r="N55" s="8">
        <v>3.5871358472888506</v>
      </c>
      <c r="O55" s="4" t="s">
        <v>1587</v>
      </c>
      <c r="P55" s="14">
        <v>0</v>
      </c>
      <c r="Q55" s="1">
        <v>2</v>
      </c>
    </row>
    <row r="56" spans="1:17" x14ac:dyDescent="0.25">
      <c r="A56">
        <v>52</v>
      </c>
      <c r="B56" t="s">
        <v>312</v>
      </c>
      <c r="C56" s="8">
        <v>3.0899679224834231</v>
      </c>
      <c r="D56" s="8">
        <v>2.9688074215323743</v>
      </c>
      <c r="E56" s="8">
        <v>3.039112486380668</v>
      </c>
      <c r="F56" s="8">
        <v>3.143846530896881</v>
      </c>
      <c r="G56" s="8">
        <v>4.7703304067164582</v>
      </c>
      <c r="H56" s="8">
        <v>6.6797824256622995</v>
      </c>
      <c r="I56" s="8">
        <v>7.1342055592892546</v>
      </c>
      <c r="J56" s="8">
        <v>6.05847651798575</v>
      </c>
      <c r="K56" s="8">
        <v>3.7074527445223167</v>
      </c>
      <c r="L56" s="8">
        <v>3.1618174985400267</v>
      </c>
      <c r="M56" s="8">
        <v>3.3174139550407657</v>
      </c>
      <c r="N56" s="8">
        <v>3.3362270344160296</v>
      </c>
      <c r="O56" s="4" t="s">
        <v>1587</v>
      </c>
      <c r="P56" s="14">
        <v>0</v>
      </c>
      <c r="Q56" s="1">
        <v>2</v>
      </c>
    </row>
    <row r="57" spans="1:17" x14ac:dyDescent="0.25">
      <c r="A57">
        <v>53</v>
      </c>
      <c r="B57" t="s">
        <v>102</v>
      </c>
      <c r="C57" s="8">
        <v>3.1616370072798583</v>
      </c>
      <c r="D57" s="8">
        <v>3.0794562403276684</v>
      </c>
      <c r="E57" s="8">
        <v>3.4255079374814148</v>
      </c>
      <c r="F57" s="8">
        <v>3.4463297937708188</v>
      </c>
      <c r="G57" s="8">
        <v>4.0529678919926413</v>
      </c>
      <c r="H57" s="8">
        <v>4.9612323134339125</v>
      </c>
      <c r="I57" s="8">
        <v>5.7575124530306256</v>
      </c>
      <c r="J57" s="8">
        <v>5.8245040965656178</v>
      </c>
      <c r="K57" s="8">
        <v>3.4202144877931477</v>
      </c>
      <c r="L57" s="8">
        <v>2.936523705083967</v>
      </c>
      <c r="M57" s="8">
        <v>3.2991579811605094</v>
      </c>
      <c r="N57" s="8">
        <v>3.3227210066135036</v>
      </c>
      <c r="O57" s="4" t="s">
        <v>1587</v>
      </c>
      <c r="P57" s="14">
        <v>1</v>
      </c>
      <c r="Q57" s="1">
        <v>2</v>
      </c>
    </row>
    <row r="58" spans="1:17" x14ac:dyDescent="0.25">
      <c r="A58">
        <v>54</v>
      </c>
      <c r="B58" t="s">
        <v>313</v>
      </c>
      <c r="C58" s="8">
        <v>2.5115688071202613</v>
      </c>
      <c r="D58" s="8">
        <v>2.3891108990224708</v>
      </c>
      <c r="E58" s="8">
        <v>2.8218257157860385</v>
      </c>
      <c r="F58" s="8">
        <v>3.1072796386043624</v>
      </c>
      <c r="G58" s="8">
        <v>4.0968498799446937</v>
      </c>
      <c r="H58" s="8">
        <v>5.1792727090460922</v>
      </c>
      <c r="I58" s="8">
        <v>5.3836118643071291</v>
      </c>
      <c r="J58" s="8">
        <v>4.8543218852946044</v>
      </c>
      <c r="K58" s="8">
        <v>3.513897892837619</v>
      </c>
      <c r="L58" s="8">
        <v>2.4676086344173815</v>
      </c>
      <c r="M58" s="8">
        <v>2.6997972228248015</v>
      </c>
      <c r="N58" s="8">
        <v>2.6322506171248703</v>
      </c>
      <c r="O58" s="4" t="s">
        <v>1587</v>
      </c>
      <c r="P58" s="14">
        <v>0</v>
      </c>
      <c r="Q58" s="1">
        <v>2</v>
      </c>
    </row>
    <row r="59" spans="1:17" x14ac:dyDescent="0.25">
      <c r="A59">
        <v>55</v>
      </c>
      <c r="B59" t="s">
        <v>104</v>
      </c>
      <c r="C59" s="8">
        <v>3.2419015365931974</v>
      </c>
      <c r="D59" s="8">
        <v>3.0753655782136216</v>
      </c>
      <c r="E59" s="8">
        <v>3.440071642064968</v>
      </c>
      <c r="F59" s="8">
        <v>3.8254394175874511</v>
      </c>
      <c r="G59" s="8">
        <v>5.5666929730970427</v>
      </c>
      <c r="H59" s="8">
        <v>7.3725795796729763</v>
      </c>
      <c r="I59" s="8">
        <v>7.0795399049605079</v>
      </c>
      <c r="J59" s="8">
        <v>6.6561965562260763</v>
      </c>
      <c r="K59" s="8">
        <v>4.2530400028688327</v>
      </c>
      <c r="L59" s="8">
        <v>3.0745075725300022</v>
      </c>
      <c r="M59" s="8">
        <v>3.5837193108218766</v>
      </c>
      <c r="N59" s="8">
        <v>3.5711158839670025</v>
      </c>
      <c r="O59" s="4" t="s">
        <v>1587</v>
      </c>
      <c r="P59" s="14">
        <v>0</v>
      </c>
      <c r="Q59" s="1">
        <v>2</v>
      </c>
    </row>
    <row r="60" spans="1:17" x14ac:dyDescent="0.25">
      <c r="A60">
        <v>56</v>
      </c>
      <c r="B60" t="s">
        <v>314</v>
      </c>
      <c r="C60" s="8">
        <v>3.1784494541889519</v>
      </c>
      <c r="D60" s="8">
        <v>3.1377412827270987</v>
      </c>
      <c r="E60" s="8">
        <v>3.6707582277399178</v>
      </c>
      <c r="F60" s="8">
        <v>3.8281602684703042</v>
      </c>
      <c r="G60" s="8">
        <v>5.8236180690466357</v>
      </c>
      <c r="H60" s="8">
        <v>7.2791632838104237</v>
      </c>
      <c r="I60" s="8">
        <v>7.3337571100284809</v>
      </c>
      <c r="J60" s="8">
        <v>7.0050403812548634</v>
      </c>
      <c r="K60" s="8">
        <v>4.275632181757544</v>
      </c>
      <c r="L60" s="8">
        <v>3.1667288240881399</v>
      </c>
      <c r="M60" s="8">
        <v>3.8307985106934792</v>
      </c>
      <c r="N60" s="8">
        <v>3.6219877850127657</v>
      </c>
      <c r="O60" s="4" t="s">
        <v>1587</v>
      </c>
      <c r="P60" s="14">
        <v>0</v>
      </c>
      <c r="Q60" s="1">
        <v>2</v>
      </c>
    </row>
    <row r="61" spans="1:17" x14ac:dyDescent="0.25">
      <c r="A61">
        <v>57</v>
      </c>
      <c r="B61" t="s">
        <v>315</v>
      </c>
      <c r="C61" s="8">
        <v>3.0001939394323798</v>
      </c>
      <c r="D61" s="8">
        <v>2.8080410859304048</v>
      </c>
      <c r="E61" s="8">
        <v>3.2696782002937796</v>
      </c>
      <c r="F61" s="8">
        <v>3.2520959384762747</v>
      </c>
      <c r="G61" s="8">
        <v>5.177120544820089</v>
      </c>
      <c r="H61" s="8">
        <v>7.2566885961690923</v>
      </c>
      <c r="I61" s="8">
        <v>7.9309334107006109</v>
      </c>
      <c r="J61" s="8">
        <v>7.0279820393840682</v>
      </c>
      <c r="K61" s="8">
        <v>3.9665502119196967</v>
      </c>
      <c r="L61" s="8">
        <v>3.4157868270585565</v>
      </c>
      <c r="M61" s="8">
        <v>3.756766918710253</v>
      </c>
      <c r="N61" s="8">
        <v>3.4925182218353137</v>
      </c>
      <c r="O61" s="4" t="s">
        <v>1587</v>
      </c>
      <c r="P61" s="14">
        <v>0</v>
      </c>
      <c r="Q61" s="1">
        <v>2</v>
      </c>
    </row>
    <row r="62" spans="1:17" x14ac:dyDescent="0.25">
      <c r="A62">
        <v>58</v>
      </c>
      <c r="B62" t="s">
        <v>316</v>
      </c>
      <c r="C62" s="8">
        <v>2.208944810816432</v>
      </c>
      <c r="D62" s="8">
        <v>2.9460399783653597</v>
      </c>
      <c r="E62" s="8">
        <v>2.9717754964771652</v>
      </c>
      <c r="F62" s="8">
        <v>3.111704717066873</v>
      </c>
      <c r="G62" s="8">
        <v>2.6785810242546693</v>
      </c>
      <c r="H62" s="8">
        <v>2.8999445671142849</v>
      </c>
      <c r="I62" s="8">
        <v>2.4194762838652824</v>
      </c>
      <c r="J62" s="8">
        <v>2.1420265428421219</v>
      </c>
      <c r="K62" s="8">
        <v>2.1495628605463355</v>
      </c>
      <c r="L62" s="8">
        <v>2.2080843730120456</v>
      </c>
      <c r="M62" s="8">
        <v>2.3463647928877092</v>
      </c>
      <c r="N62" s="8">
        <v>2.0664118575522803</v>
      </c>
      <c r="O62" s="4" t="s">
        <v>1588</v>
      </c>
      <c r="P62" s="14">
        <v>0</v>
      </c>
      <c r="Q62" s="1">
        <v>3</v>
      </c>
    </row>
    <row r="63" spans="1:17" x14ac:dyDescent="0.25">
      <c r="A63">
        <v>59</v>
      </c>
      <c r="B63" t="s">
        <v>317</v>
      </c>
      <c r="C63" s="8">
        <v>2.4843307732259476</v>
      </c>
      <c r="D63" s="8">
        <v>3.6409610535579491</v>
      </c>
      <c r="E63" s="8">
        <v>3.5349875102602089</v>
      </c>
      <c r="F63" s="8">
        <v>3.4152175869871617</v>
      </c>
      <c r="G63" s="8">
        <v>3.2193669214535761</v>
      </c>
      <c r="H63" s="8">
        <v>2.7396195181458891</v>
      </c>
      <c r="I63" s="8">
        <v>2.5153161988321258</v>
      </c>
      <c r="J63" s="8">
        <v>2.1167454708753564</v>
      </c>
      <c r="K63" s="8">
        <v>2.0476857075574548</v>
      </c>
      <c r="L63" s="8">
        <v>1.9680999542804209</v>
      </c>
      <c r="M63" s="8">
        <v>2.3654202541608158</v>
      </c>
      <c r="N63" s="8">
        <v>2.1177851817906683</v>
      </c>
      <c r="O63" s="4" t="s">
        <v>1588</v>
      </c>
      <c r="P63" s="14">
        <v>0</v>
      </c>
      <c r="Q63" s="1">
        <v>3</v>
      </c>
    </row>
    <row r="64" spans="1:17" x14ac:dyDescent="0.25">
      <c r="A64">
        <v>60</v>
      </c>
      <c r="B64" t="s">
        <v>318</v>
      </c>
      <c r="C64" s="8">
        <v>1.9497021382600452</v>
      </c>
      <c r="D64" s="8">
        <v>2.5283726692597646</v>
      </c>
      <c r="E64" s="8">
        <v>2.7186828646893475</v>
      </c>
      <c r="F64" s="8">
        <v>4.017797170282047</v>
      </c>
      <c r="G64" s="8">
        <v>4.092045692997579</v>
      </c>
      <c r="H64" s="8">
        <v>4.2890497093978599</v>
      </c>
      <c r="I64" s="8">
        <v>3.8741305373299815</v>
      </c>
      <c r="J64" s="8">
        <v>4.1550285846481003</v>
      </c>
      <c r="K64" s="8">
        <v>3.2019370374662297</v>
      </c>
      <c r="L64" s="8">
        <v>2.7671098291980267</v>
      </c>
      <c r="M64" s="8">
        <v>2.0604756731209193</v>
      </c>
      <c r="N64" s="8">
        <v>2.0707838232603279</v>
      </c>
      <c r="O64" s="4" t="s">
        <v>1589</v>
      </c>
      <c r="P64" s="14">
        <v>0</v>
      </c>
      <c r="Q64" s="1">
        <v>2</v>
      </c>
    </row>
    <row r="65" spans="1:17" x14ac:dyDescent="0.25">
      <c r="A65">
        <v>61</v>
      </c>
      <c r="B65" t="s">
        <v>319</v>
      </c>
      <c r="C65" s="8">
        <v>3.1218550357225827</v>
      </c>
      <c r="D65" s="8">
        <v>3.8728382210452712</v>
      </c>
      <c r="E65" s="8">
        <v>5.168423885570463</v>
      </c>
      <c r="F65" s="8">
        <v>5.9611290793560823</v>
      </c>
      <c r="G65" s="8">
        <v>5.4405185965526828</v>
      </c>
      <c r="H65" s="8">
        <v>4.95181913737866</v>
      </c>
      <c r="I65" s="8">
        <v>4.4962140430686359</v>
      </c>
      <c r="J65" s="8">
        <v>4.2482192411171864</v>
      </c>
      <c r="K65" s="8">
        <v>3.6493376584133452</v>
      </c>
      <c r="L65" s="8">
        <v>3.4721920570655938</v>
      </c>
      <c r="M65" s="8">
        <v>2.9466179328464506</v>
      </c>
      <c r="N65" s="8">
        <v>3.6993908674422089</v>
      </c>
      <c r="O65" s="4" t="s">
        <v>1589</v>
      </c>
      <c r="P65" s="14">
        <v>1</v>
      </c>
      <c r="Q65" s="1">
        <v>2</v>
      </c>
    </row>
    <row r="66" spans="1:17" x14ac:dyDescent="0.25">
      <c r="A66">
        <v>62</v>
      </c>
      <c r="B66" t="s">
        <v>320</v>
      </c>
      <c r="C66" s="8">
        <v>2.5756696840083473</v>
      </c>
      <c r="D66" s="8">
        <v>2.892125338043634</v>
      </c>
      <c r="E66" s="8">
        <v>4.0473822660927121</v>
      </c>
      <c r="F66" s="8">
        <v>5.4073900735615217</v>
      </c>
      <c r="G66" s="8">
        <v>5.6449714794758012</v>
      </c>
      <c r="H66" s="8">
        <v>5.1384234652789278</v>
      </c>
      <c r="I66" s="8">
        <v>4.5090875231367011</v>
      </c>
      <c r="J66" s="8">
        <v>4.157543324950578</v>
      </c>
      <c r="K66" s="8">
        <v>3.4562321207246982</v>
      </c>
      <c r="L66" s="8">
        <v>3.1398256193528962</v>
      </c>
      <c r="M66" s="8">
        <v>2.7348086265262954</v>
      </c>
      <c r="N66" s="8">
        <v>3.3869389763722242</v>
      </c>
      <c r="O66" s="4" t="s">
        <v>1589</v>
      </c>
      <c r="P66" s="14">
        <v>0</v>
      </c>
      <c r="Q66" s="1">
        <v>2</v>
      </c>
    </row>
    <row r="67" spans="1:17" x14ac:dyDescent="0.25">
      <c r="A67">
        <v>63</v>
      </c>
      <c r="B67" t="s">
        <v>321</v>
      </c>
      <c r="C67" s="8">
        <v>2.2495583628359195</v>
      </c>
      <c r="D67" s="8">
        <v>2.293469840376543</v>
      </c>
      <c r="E67" s="8">
        <v>2.5608008148557468</v>
      </c>
      <c r="F67" s="8">
        <v>3.4129318772765198</v>
      </c>
      <c r="G67" s="8">
        <v>3.2913505701989973</v>
      </c>
      <c r="H67" s="8">
        <v>3.7453305729059903</v>
      </c>
      <c r="I67" s="8">
        <v>4.0444914314391456</v>
      </c>
      <c r="J67" s="8">
        <v>3.2195043806207924</v>
      </c>
      <c r="K67" s="8">
        <v>2.9640604485875577</v>
      </c>
      <c r="L67" s="8">
        <v>2.5360445302549435</v>
      </c>
      <c r="M67" s="8">
        <v>2.0871513744191073</v>
      </c>
      <c r="N67" s="8">
        <v>2.5249543967960109</v>
      </c>
      <c r="O67" s="4" t="s">
        <v>1589</v>
      </c>
      <c r="P67" s="14">
        <v>0</v>
      </c>
      <c r="Q67" s="1">
        <v>2</v>
      </c>
    </row>
    <row r="68" spans="1:17" x14ac:dyDescent="0.25">
      <c r="A68">
        <v>64</v>
      </c>
      <c r="B68" t="s">
        <v>322</v>
      </c>
      <c r="C68" s="8">
        <v>2.7128970050732475</v>
      </c>
      <c r="D68" s="8">
        <v>3.0470649129566825</v>
      </c>
      <c r="E68" s="8">
        <v>3.3951739443080724</v>
      </c>
      <c r="F68" s="8">
        <v>3.581478140330395</v>
      </c>
      <c r="G68" s="8">
        <v>4.3163009217978292</v>
      </c>
      <c r="H68" s="8">
        <v>4.2170486026787151</v>
      </c>
      <c r="I68" s="8">
        <v>3.554677400085839</v>
      </c>
      <c r="J68" s="8">
        <v>2.893378954447642</v>
      </c>
      <c r="K68" s="8">
        <v>2.7720071036179967</v>
      </c>
      <c r="L68" s="8">
        <v>3.0365546674004542</v>
      </c>
      <c r="M68" s="8">
        <v>2.8867735206366461</v>
      </c>
      <c r="N68" s="8">
        <v>2.0839404917944857</v>
      </c>
      <c r="O68" s="4" t="s">
        <v>1590</v>
      </c>
      <c r="P68" s="14">
        <v>0</v>
      </c>
      <c r="Q68" s="1">
        <v>4</v>
      </c>
    </row>
    <row r="69" spans="1:17" x14ac:dyDescent="0.25">
      <c r="A69">
        <v>65</v>
      </c>
      <c r="B69" t="s">
        <v>323</v>
      </c>
      <c r="C69" s="8">
        <v>2.8607278368453097</v>
      </c>
      <c r="D69" s="8">
        <v>3.3426501215336928</v>
      </c>
      <c r="E69" s="8">
        <v>3.5692685570677409</v>
      </c>
      <c r="F69" s="8">
        <v>4.0057864151201965</v>
      </c>
      <c r="G69" s="8">
        <v>4.4353620620392702</v>
      </c>
      <c r="H69" s="8">
        <v>4.3870181785010844</v>
      </c>
      <c r="I69" s="8">
        <v>3.5746511481066974</v>
      </c>
      <c r="J69" s="8">
        <v>2.8992955793708024</v>
      </c>
      <c r="K69" s="8">
        <v>2.9421547393542471</v>
      </c>
      <c r="L69" s="8">
        <v>3.1080953561745162</v>
      </c>
      <c r="M69" s="8">
        <v>2.9894389700135369</v>
      </c>
      <c r="N69" s="8">
        <v>2.498572333581174</v>
      </c>
      <c r="O69" s="4" t="s">
        <v>1590</v>
      </c>
      <c r="P69" s="14">
        <v>0</v>
      </c>
      <c r="Q69" s="1">
        <v>4</v>
      </c>
    </row>
    <row r="70" spans="1:17" x14ac:dyDescent="0.25">
      <c r="A70">
        <v>66</v>
      </c>
      <c r="B70" t="s">
        <v>324</v>
      </c>
      <c r="C70" s="8">
        <v>2.8236337471978836</v>
      </c>
      <c r="D70" s="8">
        <v>3.2325046639145469</v>
      </c>
      <c r="E70" s="8">
        <v>3.3776659971361558</v>
      </c>
      <c r="F70" s="8">
        <v>3.8052642716880465</v>
      </c>
      <c r="G70" s="8">
        <v>4.0071389395705692</v>
      </c>
      <c r="H70" s="8">
        <v>4.4492917677265051</v>
      </c>
      <c r="I70" s="8">
        <v>3.695338659975457</v>
      </c>
      <c r="J70" s="8">
        <v>2.9815325568618407</v>
      </c>
      <c r="K70" s="8">
        <v>2.8629984707667244</v>
      </c>
      <c r="L70" s="8">
        <v>2.8459210381216629</v>
      </c>
      <c r="M70" s="8">
        <v>3.012698249517312</v>
      </c>
      <c r="N70" s="8">
        <v>2.4422166694415064</v>
      </c>
      <c r="O70" s="4" t="s">
        <v>1590</v>
      </c>
      <c r="P70" s="14">
        <v>0</v>
      </c>
      <c r="Q70" s="1">
        <v>4</v>
      </c>
    </row>
    <row r="71" spans="1:17" x14ac:dyDescent="0.25">
      <c r="A71">
        <v>67</v>
      </c>
      <c r="B71" t="s">
        <v>325</v>
      </c>
      <c r="C71" s="8">
        <v>3.5399181154131982</v>
      </c>
      <c r="D71" s="8">
        <v>4.1260200317082498</v>
      </c>
      <c r="E71" s="8">
        <v>4.341434171829289</v>
      </c>
      <c r="F71" s="8">
        <v>4.9635719686988544</v>
      </c>
      <c r="G71" s="8">
        <v>5.1419323920521993</v>
      </c>
      <c r="H71" s="8">
        <v>4.1558858188365688</v>
      </c>
      <c r="I71" s="8">
        <v>3.0784196882328101</v>
      </c>
      <c r="J71" s="8">
        <v>2.7492407762685236</v>
      </c>
      <c r="K71" s="8">
        <v>3.1366142196076492</v>
      </c>
      <c r="L71" s="8">
        <v>3.5833528174389659</v>
      </c>
      <c r="M71" s="8">
        <v>3.7106563907054615</v>
      </c>
      <c r="N71" s="8">
        <v>3.210091055764436</v>
      </c>
      <c r="O71" s="4" t="s">
        <v>1590</v>
      </c>
      <c r="P71" s="14">
        <v>0</v>
      </c>
      <c r="Q71" s="1">
        <v>4</v>
      </c>
    </row>
    <row r="72" spans="1:17" x14ac:dyDescent="0.25">
      <c r="A72">
        <v>68</v>
      </c>
      <c r="B72" t="s">
        <v>326</v>
      </c>
      <c r="C72" s="8">
        <v>3.6355047107085556</v>
      </c>
      <c r="D72" s="8">
        <v>4.1857117143554934</v>
      </c>
      <c r="E72" s="8">
        <v>4.6181589145618096</v>
      </c>
      <c r="F72" s="8">
        <v>4.9772425673226044</v>
      </c>
      <c r="G72" s="8">
        <v>5.219368625638408</v>
      </c>
      <c r="H72" s="8">
        <v>4.4174456349979154</v>
      </c>
      <c r="I72" s="8">
        <v>3.0774139329682395</v>
      </c>
      <c r="J72" s="8">
        <v>2.7739067728413263</v>
      </c>
      <c r="K72" s="8">
        <v>3.4493632697028418</v>
      </c>
      <c r="L72" s="8">
        <v>3.9038520204579732</v>
      </c>
      <c r="M72" s="8">
        <v>3.8606861177757441</v>
      </c>
      <c r="N72" s="8">
        <v>3.3121816885412847</v>
      </c>
      <c r="O72" s="4" t="s">
        <v>1590</v>
      </c>
      <c r="P72" s="14">
        <v>0</v>
      </c>
      <c r="Q72" s="1">
        <v>4</v>
      </c>
    </row>
    <row r="73" spans="1:17" x14ac:dyDescent="0.25">
      <c r="A73">
        <v>69</v>
      </c>
      <c r="B73" t="s">
        <v>327</v>
      </c>
      <c r="C73" s="8">
        <v>2.9498445091794374</v>
      </c>
      <c r="D73" s="8">
        <v>3.3236561321429221</v>
      </c>
      <c r="E73" s="8">
        <v>3.56725736725897</v>
      </c>
      <c r="F73" s="8">
        <v>3.7736764088789814</v>
      </c>
      <c r="G73" s="8">
        <v>3.8948280160097273</v>
      </c>
      <c r="H73" s="8">
        <v>5.0579009185911605</v>
      </c>
      <c r="I73" s="8">
        <v>3.8098859881150648</v>
      </c>
      <c r="J73" s="8">
        <v>3.4971203005210927</v>
      </c>
      <c r="K73" s="8">
        <v>3.6838882003445881</v>
      </c>
      <c r="L73" s="8">
        <v>2.5985556834290473</v>
      </c>
      <c r="M73" s="8">
        <v>2.6761852138469751</v>
      </c>
      <c r="N73" s="8">
        <v>2.6329028660351339</v>
      </c>
      <c r="O73" s="4" t="s">
        <v>1591</v>
      </c>
      <c r="P73" s="14">
        <v>0</v>
      </c>
      <c r="Q73" s="1">
        <v>5</v>
      </c>
    </row>
    <row r="74" spans="1:17" x14ac:dyDescent="0.25">
      <c r="A74">
        <v>70</v>
      </c>
      <c r="B74" t="s">
        <v>328</v>
      </c>
      <c r="C74" s="8">
        <v>2.7936989578344931</v>
      </c>
      <c r="D74" s="8">
        <v>3.4645045273160844</v>
      </c>
      <c r="E74" s="8">
        <v>3.5910794322392143</v>
      </c>
      <c r="F74" s="8">
        <v>4.0104917033336402</v>
      </c>
      <c r="G74" s="8">
        <v>4.0869915725157941</v>
      </c>
      <c r="H74" s="8">
        <v>5.2856684454854141</v>
      </c>
      <c r="I74" s="8">
        <v>3.8247883399179168</v>
      </c>
      <c r="J74" s="8">
        <v>3.7960173564313733</v>
      </c>
      <c r="K74" s="8">
        <v>3.6859907678594808</v>
      </c>
      <c r="L74" s="8">
        <v>2.7190367637448198</v>
      </c>
      <c r="M74" s="8">
        <v>2.8288379948436448</v>
      </c>
      <c r="N74" s="8">
        <v>2.6820375586610536</v>
      </c>
      <c r="O74" s="4" t="s">
        <v>1591</v>
      </c>
      <c r="P74" s="14">
        <v>0</v>
      </c>
      <c r="Q74" s="1">
        <v>5</v>
      </c>
    </row>
    <row r="75" spans="1:17" x14ac:dyDescent="0.25">
      <c r="A75">
        <v>71</v>
      </c>
      <c r="B75" t="s">
        <v>98</v>
      </c>
      <c r="C75" s="8">
        <v>2.6470185966144282</v>
      </c>
      <c r="D75" s="8">
        <v>3.1016378011802357</v>
      </c>
      <c r="E75" s="8">
        <v>3.3199996476516294</v>
      </c>
      <c r="F75" s="8">
        <v>3.9772078358256548</v>
      </c>
      <c r="G75" s="8">
        <v>4.4238088106789748</v>
      </c>
      <c r="H75" s="8">
        <v>6.8512602410371022</v>
      </c>
      <c r="I75" s="8">
        <v>5.5752052140260266</v>
      </c>
      <c r="J75" s="8">
        <v>5.1164253967378999</v>
      </c>
      <c r="K75" s="8">
        <v>3.7886261306841198</v>
      </c>
      <c r="L75" s="8">
        <v>2.724983048443077</v>
      </c>
      <c r="M75" s="8">
        <v>2.6000942338362778</v>
      </c>
      <c r="N75" s="8">
        <v>2.8627941360537612</v>
      </c>
      <c r="O75" s="4" t="s">
        <v>1591</v>
      </c>
      <c r="P75" s="14">
        <v>0</v>
      </c>
      <c r="Q75" s="1">
        <v>5</v>
      </c>
    </row>
    <row r="76" spans="1:17" x14ac:dyDescent="0.25">
      <c r="A76">
        <v>72</v>
      </c>
      <c r="B76" t="s">
        <v>100</v>
      </c>
      <c r="C76" s="8">
        <v>2.141072559430294</v>
      </c>
      <c r="D76" s="8">
        <v>2.5767920818316905</v>
      </c>
      <c r="E76" s="8">
        <v>2.9724078843266017</v>
      </c>
      <c r="F76" s="8">
        <v>3.8428269087206011</v>
      </c>
      <c r="G76" s="8">
        <v>4.5074891962739336</v>
      </c>
      <c r="H76" s="8">
        <v>5.8942929400174888</v>
      </c>
      <c r="I76" s="8">
        <v>4.9913930741436969</v>
      </c>
      <c r="J76" s="8">
        <v>4.2766881242674719</v>
      </c>
      <c r="K76" s="8">
        <v>3.4917237486907577</v>
      </c>
      <c r="L76" s="8">
        <v>2.6434110491753078</v>
      </c>
      <c r="M76" s="8">
        <v>2.3244446007957489</v>
      </c>
      <c r="N76" s="8">
        <v>2.1344894344822856</v>
      </c>
      <c r="O76" s="4" t="s">
        <v>1591</v>
      </c>
      <c r="P76" s="14">
        <v>0</v>
      </c>
      <c r="Q76" s="1">
        <v>5</v>
      </c>
    </row>
    <row r="77" spans="1:17" x14ac:dyDescent="0.25">
      <c r="A77">
        <v>73</v>
      </c>
      <c r="B77" t="s">
        <v>329</v>
      </c>
      <c r="C77" s="8">
        <v>2.9906526848544699</v>
      </c>
      <c r="D77" s="8">
        <v>3.4216581753361668</v>
      </c>
      <c r="E77" s="8">
        <v>3.9104173849414319</v>
      </c>
      <c r="F77" s="8">
        <v>4.4790140632813085</v>
      </c>
      <c r="G77" s="8">
        <v>5.1742804014198205</v>
      </c>
      <c r="H77" s="8">
        <v>6.5073752723643903</v>
      </c>
      <c r="I77" s="8">
        <v>4.9888845935427586</v>
      </c>
      <c r="J77" s="8">
        <v>4.9491042979243671</v>
      </c>
      <c r="K77" s="8">
        <v>3.5820825429727083</v>
      </c>
      <c r="L77" s="8">
        <v>2.8743365280373432</v>
      </c>
      <c r="M77" s="8">
        <v>2.6927208693749054</v>
      </c>
      <c r="N77" s="8">
        <v>3.0730109037402782</v>
      </c>
      <c r="O77" s="4" t="s">
        <v>1591</v>
      </c>
      <c r="P77" s="14">
        <v>0</v>
      </c>
      <c r="Q77" s="1">
        <v>5</v>
      </c>
    </row>
    <row r="78" spans="1:17" x14ac:dyDescent="0.25">
      <c r="A78">
        <v>74</v>
      </c>
      <c r="B78" t="s">
        <v>330</v>
      </c>
      <c r="C78" s="8">
        <v>3.6547329571600113</v>
      </c>
      <c r="D78" s="8">
        <v>3.8934015703928497</v>
      </c>
      <c r="E78" s="8">
        <v>4.0383811868545667</v>
      </c>
      <c r="F78" s="8">
        <v>3.6334870563873922</v>
      </c>
      <c r="G78" s="8">
        <v>5.4550465818674541</v>
      </c>
      <c r="H78" s="8">
        <v>6.068438318884783</v>
      </c>
      <c r="I78" s="8">
        <v>6.5368285378215374</v>
      </c>
      <c r="J78" s="8">
        <v>6.0846895817521069</v>
      </c>
      <c r="K78" s="8">
        <v>3.546776247456386</v>
      </c>
      <c r="L78" s="8">
        <v>4.0856158024121125</v>
      </c>
      <c r="M78" s="8">
        <v>3.5696082249465979</v>
      </c>
      <c r="N78" s="8">
        <v>4.3337161294402247</v>
      </c>
      <c r="O78" s="4" t="s">
        <v>1592</v>
      </c>
      <c r="P78" s="14">
        <v>0</v>
      </c>
      <c r="Q78" s="1">
        <v>1</v>
      </c>
    </row>
    <row r="79" spans="1:17" x14ac:dyDescent="0.25">
      <c r="A79">
        <v>75</v>
      </c>
      <c r="B79" t="s">
        <v>331</v>
      </c>
      <c r="C79" s="8">
        <v>4.3064685385439434</v>
      </c>
      <c r="D79" s="8">
        <v>5.4662476950267305</v>
      </c>
      <c r="E79" s="8">
        <v>4.6174286183884474</v>
      </c>
      <c r="F79" s="8">
        <v>4.3767673596796737</v>
      </c>
      <c r="G79" s="8">
        <v>6.5172703828887943</v>
      </c>
      <c r="H79" s="8">
        <v>6.8811283688252329</v>
      </c>
      <c r="I79" s="8">
        <v>6.4376293768895012</v>
      </c>
      <c r="J79" s="8">
        <v>5.7463103105277051</v>
      </c>
      <c r="K79" s="8">
        <v>4.6728311521640968</v>
      </c>
      <c r="L79" s="8">
        <v>4.6846681636361245</v>
      </c>
      <c r="M79" s="8">
        <v>3.7013327852707132</v>
      </c>
      <c r="N79" s="8">
        <v>4.9761257840751707</v>
      </c>
      <c r="O79" s="4" t="s">
        <v>1592</v>
      </c>
      <c r="P79" s="14">
        <v>1</v>
      </c>
      <c r="Q79" s="1">
        <v>1</v>
      </c>
    </row>
    <row r="80" spans="1:17" x14ac:dyDescent="0.25">
      <c r="A80">
        <v>76</v>
      </c>
      <c r="B80" t="s">
        <v>97</v>
      </c>
      <c r="C80" s="8">
        <v>3.0846752279547713</v>
      </c>
      <c r="D80" s="8">
        <v>3.2191989877676694</v>
      </c>
      <c r="E80" s="8">
        <v>3.3457429653843671</v>
      </c>
      <c r="F80" s="8">
        <v>3.5089467582985123</v>
      </c>
      <c r="G80" s="8">
        <v>4.3914682793674293</v>
      </c>
      <c r="H80" s="8">
        <v>6.4053818053581582</v>
      </c>
      <c r="I80" s="8">
        <v>7.4496211267753267</v>
      </c>
      <c r="J80" s="8">
        <v>6.4277915902797025</v>
      </c>
      <c r="K80" s="8">
        <v>3.4801691116297486</v>
      </c>
      <c r="L80" s="8">
        <v>3.2202250446782661</v>
      </c>
      <c r="M80" s="8">
        <v>3.5491297074789108</v>
      </c>
      <c r="N80" s="8">
        <v>3.5775819799913671</v>
      </c>
      <c r="O80" s="4" t="s">
        <v>1593</v>
      </c>
      <c r="P80" s="14">
        <v>0</v>
      </c>
      <c r="Q80" s="1">
        <v>1</v>
      </c>
    </row>
    <row r="81" spans="1:17" x14ac:dyDescent="0.25">
      <c r="A81">
        <v>77</v>
      </c>
      <c r="B81" t="s">
        <v>332</v>
      </c>
      <c r="C81" s="8">
        <v>2.2736405318693427</v>
      </c>
      <c r="D81" s="8">
        <v>2.5073602597559614</v>
      </c>
      <c r="E81" s="8">
        <v>3.0468125827664587</v>
      </c>
      <c r="F81" s="8">
        <v>3.845898927130067</v>
      </c>
      <c r="G81" s="8">
        <v>4.1293194768105552</v>
      </c>
      <c r="H81" s="8">
        <v>5.9838415623396086</v>
      </c>
      <c r="I81" s="8">
        <v>6.5410097020883944</v>
      </c>
      <c r="J81" s="8">
        <v>5.5416376054947358</v>
      </c>
      <c r="K81" s="8">
        <v>3.0972643804348539</v>
      </c>
      <c r="L81" s="8">
        <v>3.0297226040071465</v>
      </c>
      <c r="M81" s="8">
        <v>2.9663629893306296</v>
      </c>
      <c r="N81" s="8">
        <v>2.8593193504943191</v>
      </c>
      <c r="O81" s="4" t="s">
        <v>1593</v>
      </c>
      <c r="P81" s="14">
        <v>0</v>
      </c>
      <c r="Q81" s="1">
        <v>1</v>
      </c>
    </row>
    <row r="82" spans="1:17" x14ac:dyDescent="0.25">
      <c r="A82">
        <v>78</v>
      </c>
      <c r="B82" t="s">
        <v>333</v>
      </c>
      <c r="C82" s="8">
        <v>2.5586734148951145</v>
      </c>
      <c r="D82" s="8">
        <v>3.0269761717414028</v>
      </c>
      <c r="E82" s="8">
        <v>2.9872022787043773</v>
      </c>
      <c r="F82" s="8">
        <v>3.6149053509636824</v>
      </c>
      <c r="G82" s="8">
        <v>3.6247922547182037</v>
      </c>
      <c r="H82" s="8">
        <v>4.985421316092042</v>
      </c>
      <c r="I82" s="8">
        <v>4.0942963401008861</v>
      </c>
      <c r="J82" s="8">
        <v>3.3710267347532801</v>
      </c>
      <c r="K82" s="8">
        <v>3.6753527791817509</v>
      </c>
      <c r="L82" s="8">
        <v>2.5597305054420452</v>
      </c>
      <c r="M82" s="8">
        <v>2.2960747534913959</v>
      </c>
      <c r="N82" s="8">
        <v>2.3328061255819907</v>
      </c>
      <c r="O82" s="4" t="s">
        <v>1594</v>
      </c>
      <c r="P82" s="14">
        <v>0</v>
      </c>
      <c r="Q82" s="1">
        <v>4</v>
      </c>
    </row>
    <row r="83" spans="1:17" x14ac:dyDescent="0.25">
      <c r="A83">
        <v>79</v>
      </c>
      <c r="B83" t="s">
        <v>91</v>
      </c>
      <c r="C83" s="8">
        <v>2.7266022114013433</v>
      </c>
      <c r="D83" s="8">
        <v>2.8364953690940888</v>
      </c>
      <c r="E83" s="8">
        <v>2.9728025451660907</v>
      </c>
      <c r="F83" s="8">
        <v>3.387099132797748</v>
      </c>
      <c r="G83" s="8">
        <v>3.9141154904402424</v>
      </c>
      <c r="H83" s="8">
        <v>5.1829826911853196</v>
      </c>
      <c r="I83" s="8">
        <v>4.5004560973451424</v>
      </c>
      <c r="J83" s="8">
        <v>3.2637881081190412</v>
      </c>
      <c r="K83" s="8">
        <v>3.0111809661352384</v>
      </c>
      <c r="L83" s="8">
        <v>2.4099261549301882</v>
      </c>
      <c r="M83" s="8">
        <v>2.1953241768425156</v>
      </c>
      <c r="N83" s="8">
        <v>2.3641219461701817</v>
      </c>
      <c r="O83" s="4" t="s">
        <v>1594</v>
      </c>
      <c r="P83" s="14">
        <v>0</v>
      </c>
      <c r="Q83" s="1">
        <v>4</v>
      </c>
    </row>
    <row r="84" spans="1:17" x14ac:dyDescent="0.25">
      <c r="A84">
        <v>80</v>
      </c>
      <c r="B84" t="s">
        <v>334</v>
      </c>
      <c r="C84" s="8">
        <v>2.8319292524594273</v>
      </c>
      <c r="D84" s="8">
        <v>3.0632933516869132</v>
      </c>
      <c r="E84" s="8">
        <v>3.1935886969610845</v>
      </c>
      <c r="F84" s="8">
        <v>3.6202378668600144</v>
      </c>
      <c r="G84" s="8">
        <v>4.2454252924666767</v>
      </c>
      <c r="H84" s="8">
        <v>4.8327963209657927</v>
      </c>
      <c r="I84" s="8">
        <v>4.2883455261609393</v>
      </c>
      <c r="J84" s="8">
        <v>3.4545497613576606</v>
      </c>
      <c r="K84" s="8">
        <v>3.0256025820070183</v>
      </c>
      <c r="L84" s="8">
        <v>2.7848519413010377</v>
      </c>
      <c r="M84" s="8">
        <v>2.2982104959099408</v>
      </c>
      <c r="N84" s="8">
        <v>2.2361198954037791</v>
      </c>
      <c r="O84" s="4" t="s">
        <v>1594</v>
      </c>
      <c r="P84" s="14">
        <v>0</v>
      </c>
      <c r="Q84" s="1">
        <v>4</v>
      </c>
    </row>
    <row r="85" spans="1:17" x14ac:dyDescent="0.25">
      <c r="A85">
        <v>81</v>
      </c>
      <c r="B85" t="s">
        <v>335</v>
      </c>
      <c r="C85" s="8">
        <v>3.4936118629203641</v>
      </c>
      <c r="D85" s="8">
        <v>3.3556916216969261</v>
      </c>
      <c r="E85" s="8">
        <v>3.1044864863939541</v>
      </c>
      <c r="F85" s="8">
        <v>3.7638038691981417</v>
      </c>
      <c r="G85" s="8">
        <v>3.7948761103720847</v>
      </c>
      <c r="H85" s="8">
        <v>4.7870490347004795</v>
      </c>
      <c r="I85" s="8">
        <v>3.6735016198551516</v>
      </c>
      <c r="J85" s="8">
        <v>2.7094933672410364</v>
      </c>
      <c r="K85" s="8">
        <v>2.8848403050235558</v>
      </c>
      <c r="L85" s="8">
        <v>2.6065448141836827</v>
      </c>
      <c r="M85" s="8">
        <v>2.8406345346711381</v>
      </c>
      <c r="N85" s="8">
        <v>2.5965387637179842</v>
      </c>
      <c r="O85" s="4" t="s">
        <v>1594</v>
      </c>
      <c r="P85" s="14">
        <v>0</v>
      </c>
      <c r="Q85" s="1">
        <v>4</v>
      </c>
    </row>
    <row r="86" spans="1:17" x14ac:dyDescent="0.25">
      <c r="A86">
        <v>82</v>
      </c>
      <c r="B86" t="s">
        <v>336</v>
      </c>
      <c r="C86" s="8">
        <v>2.6760888989134219</v>
      </c>
      <c r="D86" s="8">
        <v>3.0355294726719113</v>
      </c>
      <c r="E86" s="8">
        <v>2.9740353026488195</v>
      </c>
      <c r="F86" s="8">
        <v>3.7240006532598806</v>
      </c>
      <c r="G86" s="8">
        <v>3.6774400444886477</v>
      </c>
      <c r="H86" s="8">
        <v>4.9898662181419819</v>
      </c>
      <c r="I86" s="8">
        <v>4.1322709753338325</v>
      </c>
      <c r="J86" s="8">
        <v>3.2747504849256264</v>
      </c>
      <c r="K86" s="8">
        <v>3.569837714048341</v>
      </c>
      <c r="L86" s="8">
        <v>2.5594520727257306</v>
      </c>
      <c r="M86" s="8">
        <v>2.395650979226565</v>
      </c>
      <c r="N86" s="8">
        <v>2.3878096904083037</v>
      </c>
      <c r="O86" s="4" t="s">
        <v>1594</v>
      </c>
      <c r="P86" s="14">
        <v>0</v>
      </c>
      <c r="Q86" s="1">
        <v>4</v>
      </c>
    </row>
    <row r="87" spans="1:17" x14ac:dyDescent="0.25">
      <c r="A87">
        <v>83</v>
      </c>
      <c r="B87" t="s">
        <v>337</v>
      </c>
      <c r="C87" s="8">
        <v>3.3862973955583349</v>
      </c>
      <c r="D87" s="8">
        <v>3.5365446599688859</v>
      </c>
      <c r="E87" s="8">
        <v>3.0904961017300439</v>
      </c>
      <c r="F87" s="8">
        <v>3.828105292001565</v>
      </c>
      <c r="G87" s="8">
        <v>3.6977378488696324</v>
      </c>
      <c r="H87" s="8">
        <v>4.5925934779431126</v>
      </c>
      <c r="I87" s="8">
        <v>3.5909777930180997</v>
      </c>
      <c r="J87" s="8">
        <v>2.7429206916835742</v>
      </c>
      <c r="K87" s="8">
        <v>2.7547498294070425</v>
      </c>
      <c r="L87" s="8">
        <v>2.6440629927793236</v>
      </c>
      <c r="M87" s="8">
        <v>2.8108154342034455</v>
      </c>
      <c r="N87" s="8">
        <v>2.7775242372508093</v>
      </c>
      <c r="O87" s="4" t="s">
        <v>1594</v>
      </c>
      <c r="P87" s="14">
        <v>0</v>
      </c>
      <c r="Q87" s="1">
        <v>4</v>
      </c>
    </row>
    <row r="88" spans="1:17" x14ac:dyDescent="0.25">
      <c r="A88">
        <v>84</v>
      </c>
      <c r="B88" t="s">
        <v>338</v>
      </c>
      <c r="C88" s="8">
        <v>2.4557166148298299</v>
      </c>
      <c r="D88" s="8">
        <v>2.8075777393038939</v>
      </c>
      <c r="E88" s="8">
        <v>3.1202079359206101</v>
      </c>
      <c r="F88" s="8">
        <v>3.6107577237418558</v>
      </c>
      <c r="G88" s="8">
        <v>4.2196347380966754</v>
      </c>
      <c r="H88" s="8">
        <v>5.3615411439623477</v>
      </c>
      <c r="I88" s="8">
        <v>4.372840217820877</v>
      </c>
      <c r="J88" s="8">
        <v>3.8232290539135541</v>
      </c>
      <c r="K88" s="8">
        <v>3.5849959415153672</v>
      </c>
      <c r="L88" s="8">
        <v>2.5318273455166476</v>
      </c>
      <c r="M88" s="8">
        <v>2.4045902455106378</v>
      </c>
      <c r="N88" s="8">
        <v>2.3033015602589502</v>
      </c>
      <c r="O88" s="4" t="s">
        <v>1594</v>
      </c>
      <c r="P88" s="14">
        <v>0</v>
      </c>
      <c r="Q88" s="1">
        <v>4</v>
      </c>
    </row>
    <row r="89" spans="1:17" x14ac:dyDescent="0.25">
      <c r="A89">
        <v>85</v>
      </c>
      <c r="B89" t="s">
        <v>339</v>
      </c>
      <c r="C89" s="8">
        <v>3.0711023245018234</v>
      </c>
      <c r="D89" s="8">
        <v>3.1848962953457445</v>
      </c>
      <c r="E89" s="8">
        <v>3.1114156858396109</v>
      </c>
      <c r="F89" s="8">
        <v>3.7298488025311203</v>
      </c>
      <c r="G89" s="8">
        <v>3.9011432955757477</v>
      </c>
      <c r="H89" s="8">
        <v>5.212425011133984</v>
      </c>
      <c r="I89" s="8">
        <v>4.7103905268130752</v>
      </c>
      <c r="J89" s="8">
        <v>3.2623544855619864</v>
      </c>
      <c r="K89" s="8">
        <v>3.4422069058219202</v>
      </c>
      <c r="L89" s="8">
        <v>2.5464528890834619</v>
      </c>
      <c r="M89" s="8">
        <v>2.393132561541174</v>
      </c>
      <c r="N89" s="8">
        <v>2.5082336208384937</v>
      </c>
      <c r="O89" s="4" t="s">
        <v>1594</v>
      </c>
      <c r="P89" s="14">
        <v>0</v>
      </c>
      <c r="Q89" s="1">
        <v>4</v>
      </c>
    </row>
    <row r="90" spans="1:17" x14ac:dyDescent="0.25">
      <c r="A90">
        <v>86</v>
      </c>
      <c r="B90" t="s">
        <v>340</v>
      </c>
      <c r="C90" s="8">
        <v>2.96766331742751</v>
      </c>
      <c r="D90" s="8">
        <v>3.2478973410626475</v>
      </c>
      <c r="E90" s="8">
        <v>3.0299849313027543</v>
      </c>
      <c r="F90" s="8">
        <v>3.6727772686899689</v>
      </c>
      <c r="G90" s="8">
        <v>3.7029989830643011</v>
      </c>
      <c r="H90" s="8">
        <v>4.5711542408831258</v>
      </c>
      <c r="I90" s="8">
        <v>3.8116423537271991</v>
      </c>
      <c r="J90" s="8">
        <v>3.064798124034505</v>
      </c>
      <c r="K90" s="8">
        <v>3.2150721888810048</v>
      </c>
      <c r="L90" s="8">
        <v>2.6463065908109842</v>
      </c>
      <c r="M90" s="8">
        <v>2.6221221223338929</v>
      </c>
      <c r="N90" s="8">
        <v>2.6780490008727358</v>
      </c>
      <c r="O90" s="4" t="s">
        <v>1594</v>
      </c>
      <c r="P90" s="14">
        <v>0</v>
      </c>
      <c r="Q90" s="1">
        <v>4</v>
      </c>
    </row>
    <row r="91" spans="1:17" x14ac:dyDescent="0.25">
      <c r="A91">
        <v>87</v>
      </c>
      <c r="B91" t="s">
        <v>101</v>
      </c>
      <c r="C91" s="8">
        <v>3.2743107029921497</v>
      </c>
      <c r="D91" s="8">
        <v>3.2358014643161552</v>
      </c>
      <c r="E91" s="8">
        <v>3.2518210878134055</v>
      </c>
      <c r="F91" s="8">
        <v>3.9067706605718908</v>
      </c>
      <c r="G91" s="8">
        <v>3.7773259768563383</v>
      </c>
      <c r="H91" s="8">
        <v>5.1940935688658225</v>
      </c>
      <c r="I91" s="8">
        <v>4.5409670992638675</v>
      </c>
      <c r="J91" s="8">
        <v>3.1955605668320706</v>
      </c>
      <c r="K91" s="8">
        <v>3.2630264097802923</v>
      </c>
      <c r="L91" s="8">
        <v>2.5235311869515291</v>
      </c>
      <c r="M91" s="8">
        <v>2.403452886276312</v>
      </c>
      <c r="N91" s="8">
        <v>2.5044568875173763</v>
      </c>
      <c r="O91" s="4" t="s">
        <v>1594</v>
      </c>
      <c r="P91" s="14">
        <v>0</v>
      </c>
      <c r="Q91" s="1">
        <v>4</v>
      </c>
    </row>
    <row r="92" spans="1:17" x14ac:dyDescent="0.25">
      <c r="A92">
        <v>88</v>
      </c>
      <c r="B92" t="s">
        <v>341</v>
      </c>
      <c r="C92" s="8">
        <v>3.4709618801400066</v>
      </c>
      <c r="D92" s="8">
        <v>3.435500725377699</v>
      </c>
      <c r="E92" s="8">
        <v>3.0526522072469984</v>
      </c>
      <c r="F92" s="8">
        <v>3.7046737363616558</v>
      </c>
      <c r="G92" s="8">
        <v>3.7191127865828575</v>
      </c>
      <c r="H92" s="8">
        <v>4.5967960574413249</v>
      </c>
      <c r="I92" s="8">
        <v>3.5343795985255051</v>
      </c>
      <c r="J92" s="8">
        <v>2.6308692158347462</v>
      </c>
      <c r="K92" s="8">
        <v>2.6947643667213224</v>
      </c>
      <c r="L92" s="8">
        <v>2.5754734189913067</v>
      </c>
      <c r="M92" s="8">
        <v>2.7870739739352239</v>
      </c>
      <c r="N92" s="8">
        <v>2.6357106332556492</v>
      </c>
      <c r="O92" s="4" t="s">
        <v>1594</v>
      </c>
      <c r="P92" s="14">
        <v>0</v>
      </c>
      <c r="Q92" s="1">
        <v>4</v>
      </c>
    </row>
    <row r="93" spans="1:17" x14ac:dyDescent="0.25">
      <c r="A93">
        <v>89</v>
      </c>
      <c r="B93" t="s">
        <v>342</v>
      </c>
      <c r="C93" s="8">
        <v>3.0422965804507505</v>
      </c>
      <c r="D93" s="8">
        <v>3.2073299805804125</v>
      </c>
      <c r="E93" s="8">
        <v>3.2033792535000938</v>
      </c>
      <c r="F93" s="8">
        <v>3.7783824592615454</v>
      </c>
      <c r="G93" s="8">
        <v>3.8736239495696427</v>
      </c>
      <c r="H93" s="8">
        <v>5.3713969662189767</v>
      </c>
      <c r="I93" s="8">
        <v>4.5675202177183492</v>
      </c>
      <c r="J93" s="8">
        <v>3.3479282661877301</v>
      </c>
      <c r="K93" s="8">
        <v>3.2149003190153853</v>
      </c>
      <c r="L93" s="8">
        <v>2.5096192536096993</v>
      </c>
      <c r="M93" s="8">
        <v>2.3270158150103084</v>
      </c>
      <c r="N93" s="8">
        <v>2.4207238720442779</v>
      </c>
      <c r="O93" s="4" t="s">
        <v>1594</v>
      </c>
      <c r="P93" s="14">
        <v>0</v>
      </c>
      <c r="Q93" s="1">
        <v>4</v>
      </c>
    </row>
    <row r="94" spans="1:17" x14ac:dyDescent="0.25">
      <c r="A94">
        <v>90</v>
      </c>
      <c r="B94" t="s">
        <v>343</v>
      </c>
      <c r="C94" s="8">
        <v>2.9837524841536469</v>
      </c>
      <c r="D94" s="8">
        <v>2.9229926968518916</v>
      </c>
      <c r="E94" s="8">
        <v>3.1531311140784317</v>
      </c>
      <c r="F94" s="8">
        <v>3.4567433823192704</v>
      </c>
      <c r="G94" s="8">
        <v>3.8770135055767811</v>
      </c>
      <c r="H94" s="8">
        <v>5.1573532358797065</v>
      </c>
      <c r="I94" s="8">
        <v>4.4888233841246992</v>
      </c>
      <c r="J94" s="8">
        <v>3.3219650170130821</v>
      </c>
      <c r="K94" s="8">
        <v>2.7919048363647949</v>
      </c>
      <c r="L94" s="8">
        <v>2.5051549246779135</v>
      </c>
      <c r="M94" s="8">
        <v>2.2785883741296895</v>
      </c>
      <c r="N94" s="8">
        <v>2.4391354146019402</v>
      </c>
      <c r="O94" s="4" t="s">
        <v>1594</v>
      </c>
      <c r="P94" s="14">
        <v>0</v>
      </c>
      <c r="Q94" s="1">
        <v>4</v>
      </c>
    </row>
    <row r="95" spans="1:17" x14ac:dyDescent="0.25">
      <c r="A95">
        <v>91</v>
      </c>
      <c r="B95" t="s">
        <v>344</v>
      </c>
      <c r="C95" s="8">
        <v>3.7165329049709444</v>
      </c>
      <c r="D95" s="8">
        <v>4.2288817035121529</v>
      </c>
      <c r="E95" s="8">
        <v>4.4832867324337009</v>
      </c>
      <c r="F95" s="8">
        <v>4.73531258440818</v>
      </c>
      <c r="G95" s="8">
        <v>4.8738884002088465</v>
      </c>
      <c r="H95" s="8">
        <v>3.9874748208443469</v>
      </c>
      <c r="I95" s="8">
        <v>3.0524453815978254</v>
      </c>
      <c r="J95" s="8">
        <v>2.6125612487173231</v>
      </c>
      <c r="K95" s="8">
        <v>3.0070401860287115</v>
      </c>
      <c r="L95" s="8">
        <v>3.7390984275978041</v>
      </c>
      <c r="M95" s="8">
        <v>3.7621412756676542</v>
      </c>
      <c r="N95" s="8">
        <v>3.5403418875222146</v>
      </c>
      <c r="O95" s="4" t="s">
        <v>1595</v>
      </c>
      <c r="P95" s="14">
        <v>0</v>
      </c>
      <c r="Q95" s="1">
        <v>6</v>
      </c>
    </row>
    <row r="96" spans="1:17" x14ac:dyDescent="0.25">
      <c r="A96">
        <v>92</v>
      </c>
      <c r="B96" t="s">
        <v>345</v>
      </c>
      <c r="C96" s="8">
        <v>3.2872717060989478</v>
      </c>
      <c r="D96" s="8">
        <v>3.4557770484157211</v>
      </c>
      <c r="E96" s="8">
        <v>3.5126012853672082</v>
      </c>
      <c r="F96" s="8">
        <v>3.8493862346069516</v>
      </c>
      <c r="G96" s="8">
        <v>3.961049068282406</v>
      </c>
      <c r="H96" s="8">
        <v>4.1424004101649921</v>
      </c>
      <c r="I96" s="8">
        <v>3.244283560910195</v>
      </c>
      <c r="J96" s="8">
        <v>2.4848493471450031</v>
      </c>
      <c r="K96" s="8">
        <v>2.7959712553607359</v>
      </c>
      <c r="L96" s="8">
        <v>2.8626599404879332</v>
      </c>
      <c r="M96" s="8">
        <v>3.0007983363753992</v>
      </c>
      <c r="N96" s="8">
        <v>2.8822546927674644</v>
      </c>
      <c r="O96" s="4" t="s">
        <v>1595</v>
      </c>
      <c r="P96" s="14">
        <v>0</v>
      </c>
      <c r="Q96" s="1">
        <v>6</v>
      </c>
    </row>
    <row r="97" spans="1:17" x14ac:dyDescent="0.25">
      <c r="A97">
        <v>93</v>
      </c>
      <c r="B97" t="s">
        <v>346</v>
      </c>
      <c r="C97" s="8">
        <v>3.7141157899868453</v>
      </c>
      <c r="D97" s="8">
        <v>4.2706885997276869</v>
      </c>
      <c r="E97" s="8">
        <v>4.5075962406342924</v>
      </c>
      <c r="F97" s="8">
        <v>4.6960230001314596</v>
      </c>
      <c r="G97" s="8">
        <v>4.8837553758217096</v>
      </c>
      <c r="H97" s="8">
        <v>4.0992496643686671</v>
      </c>
      <c r="I97" s="8">
        <v>3.17379383246733</v>
      </c>
      <c r="J97" s="8">
        <v>2.6426380760820511</v>
      </c>
      <c r="K97" s="8">
        <v>3.1256193009176476</v>
      </c>
      <c r="L97" s="8">
        <v>3.7870992232272203</v>
      </c>
      <c r="M97" s="8">
        <v>3.7857223246006622</v>
      </c>
      <c r="N97" s="8">
        <v>3.6553678119383477</v>
      </c>
      <c r="O97" s="4" t="s">
        <v>1595</v>
      </c>
      <c r="P97" s="14">
        <v>0</v>
      </c>
      <c r="Q97" s="1">
        <v>6</v>
      </c>
    </row>
    <row r="98" spans="1:17" x14ac:dyDescent="0.25">
      <c r="A98">
        <v>94</v>
      </c>
      <c r="B98" t="s">
        <v>92</v>
      </c>
      <c r="C98" s="8">
        <v>2.8941705687487622</v>
      </c>
      <c r="D98" s="8">
        <v>2.814575005659826</v>
      </c>
      <c r="E98" s="8">
        <v>3.191352726381433</v>
      </c>
      <c r="F98" s="8">
        <v>3.8174255186280184</v>
      </c>
      <c r="G98" s="8">
        <v>3.5371811593322935</v>
      </c>
      <c r="H98" s="8">
        <v>4.0487525185150588</v>
      </c>
      <c r="I98" s="8">
        <v>3.8827220339940918</v>
      </c>
      <c r="J98" s="8">
        <v>3.2693817918223309</v>
      </c>
      <c r="K98" s="8">
        <v>2.768263899671517</v>
      </c>
      <c r="L98" s="8">
        <v>2.7971215852695486</v>
      </c>
      <c r="M98" s="8">
        <v>2.1410355659218685</v>
      </c>
      <c r="N98" s="8">
        <v>2.5861635064644419</v>
      </c>
      <c r="O98" s="4" t="s">
        <v>1596</v>
      </c>
      <c r="P98" s="14">
        <v>0</v>
      </c>
      <c r="Q98" s="1">
        <v>4</v>
      </c>
    </row>
    <row r="99" spans="1:17" x14ac:dyDescent="0.25">
      <c r="A99">
        <v>95</v>
      </c>
      <c r="B99" t="s">
        <v>99</v>
      </c>
      <c r="C99" s="8">
        <v>2.4514984116578935</v>
      </c>
      <c r="D99" s="8">
        <v>2.9564919673488146</v>
      </c>
      <c r="E99" s="8">
        <v>3.9460514435581646</v>
      </c>
      <c r="F99" s="8">
        <v>5.2190005421217922</v>
      </c>
      <c r="G99" s="8">
        <v>5.1007544880742168</v>
      </c>
      <c r="H99" s="8">
        <v>4.7991927283491638</v>
      </c>
      <c r="I99" s="8">
        <v>4.0559642939410683</v>
      </c>
      <c r="J99" s="8">
        <v>3.3780139822102351</v>
      </c>
      <c r="K99" s="8">
        <v>3.1265775972543297</v>
      </c>
      <c r="L99" s="8">
        <v>2.8675945574538817</v>
      </c>
      <c r="M99" s="8">
        <v>2.2433938934343747</v>
      </c>
      <c r="N99" s="8">
        <v>2.8923889410891119</v>
      </c>
      <c r="O99" s="4" t="s">
        <v>1596</v>
      </c>
      <c r="P99" s="14">
        <v>1</v>
      </c>
      <c r="Q99" s="1">
        <v>4</v>
      </c>
    </row>
    <row r="100" spans="1:17" x14ac:dyDescent="0.25">
      <c r="C100" s="2"/>
    </row>
    <row r="101" spans="1:17" x14ac:dyDescent="0.25">
      <c r="C101" s="2"/>
    </row>
    <row r="102" spans="1:17" x14ac:dyDescent="0.25">
      <c r="C102" s="2"/>
    </row>
    <row r="103" spans="1:17" x14ac:dyDescent="0.25">
      <c r="C103" s="2"/>
    </row>
    <row r="104" spans="1:17" x14ac:dyDescent="0.25">
      <c r="C104" s="2"/>
    </row>
    <row r="105" spans="1:17" x14ac:dyDescent="0.25">
      <c r="C105" s="2"/>
    </row>
    <row r="106" spans="1:17" x14ac:dyDescent="0.25">
      <c r="C106" s="2"/>
    </row>
    <row r="107" spans="1:17" x14ac:dyDescent="0.25">
      <c r="C107" s="2"/>
    </row>
    <row r="108" spans="1:17" x14ac:dyDescent="0.25">
      <c r="C108" s="2"/>
    </row>
    <row r="109" spans="1:17" x14ac:dyDescent="0.25">
      <c r="C109" s="2"/>
    </row>
    <row r="110" spans="1:17" x14ac:dyDescent="0.25">
      <c r="C110" s="2"/>
    </row>
    <row r="111" spans="1:17" x14ac:dyDescent="0.25">
      <c r="C111" s="2"/>
    </row>
    <row r="112" spans="1:17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</sheetData>
  <mergeCells count="1">
    <mergeCell ref="C3:N3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9636-6263-481D-8A8E-2E9C29A3FEF8}">
  <sheetPr codeName="Sheet49">
    <tabColor rgb="FFC00000"/>
  </sheetPr>
  <dimension ref="A2:AF1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Z19" sqref="Z19"/>
    </sheetView>
  </sheetViews>
  <sheetFormatPr defaultRowHeight="12.5" x14ac:dyDescent="0.25"/>
  <cols>
    <col min="2" max="2" width="17.26953125" bestFit="1" customWidth="1"/>
    <col min="3" max="14" width="9.54296875" customWidth="1"/>
    <col min="15" max="15" width="16.1796875" customWidth="1"/>
    <col min="16" max="17" width="8.7265625" style="1"/>
    <col min="19" max="19" width="10.7265625" bestFit="1" customWidth="1"/>
  </cols>
  <sheetData>
    <row r="2" spans="1:32" x14ac:dyDescent="0.25">
      <c r="C2" s="2"/>
      <c r="Q2" s="16" t="s">
        <v>1574</v>
      </c>
    </row>
    <row r="3" spans="1:32" s="5" customFormat="1" x14ac:dyDescent="0.25">
      <c r="C3" s="19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12"/>
      <c r="Q3" s="12"/>
    </row>
    <row r="4" spans="1:32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  <c r="P4" s="13" t="s">
        <v>1562</v>
      </c>
      <c r="Q4" s="13" t="s">
        <v>1563</v>
      </c>
      <c r="R4" s="15"/>
      <c r="S4" s="15"/>
      <c r="T4" s="15"/>
      <c r="U4" s="15"/>
    </row>
    <row r="5" spans="1:32" x14ac:dyDescent="0.25">
      <c r="A5">
        <v>1</v>
      </c>
      <c r="B5" t="s">
        <v>270</v>
      </c>
      <c r="C5" s="17">
        <f>bymonth_average_hmix!C5*bymonth_average_ws!C5</f>
        <v>1755.8525729943808</v>
      </c>
      <c r="D5" s="17">
        <f>bymonth_average_hmix!D5*bymonth_average_ws!D5</f>
        <v>1877.2233608754414</v>
      </c>
      <c r="E5" s="17">
        <f>bymonth_average_hmix!E5*bymonth_average_ws!E5</f>
        <v>3443.8308080563202</v>
      </c>
      <c r="F5" s="17">
        <f>bymonth_average_hmix!F5*bymonth_average_ws!F5</f>
        <v>3755.7100265679892</v>
      </c>
      <c r="G5" s="17">
        <f>bymonth_average_hmix!G5*bymonth_average_ws!G5</f>
        <v>5812.4790962543566</v>
      </c>
      <c r="H5" s="17">
        <f>bymonth_average_hmix!H5*bymonth_average_ws!H5</f>
        <v>7379.0135719405498</v>
      </c>
      <c r="I5" s="17">
        <f>bymonth_average_hmix!I5*bymonth_average_ws!I5</f>
        <v>9240.9750743065288</v>
      </c>
      <c r="J5" s="17">
        <f>bymonth_average_hmix!J5*bymonth_average_ws!J5</f>
        <v>7672.4038309545158</v>
      </c>
      <c r="K5" s="17">
        <f>bymonth_average_hmix!K5*bymonth_average_ws!K5</f>
        <v>2630.2502246216663</v>
      </c>
      <c r="L5" s="17">
        <f>bymonth_average_hmix!L5*bymonth_average_ws!L5</f>
        <v>2488.9648968263077</v>
      </c>
      <c r="M5" s="17">
        <f>bymonth_average_hmix!M5*bymonth_average_ws!M5</f>
        <v>2038.6778924383259</v>
      </c>
      <c r="N5" s="17">
        <f>bymonth_average_hmix!N5*bymonth_average_ws!N5</f>
        <v>1782.5264545133241</v>
      </c>
      <c r="O5" s="4" t="s">
        <v>1575</v>
      </c>
      <c r="P5" s="14">
        <v>0</v>
      </c>
      <c r="Q5" s="14">
        <v>1</v>
      </c>
      <c r="R5" s="18">
        <f>AVERAGE(C5:N5)</f>
        <v>4156.4923175291424</v>
      </c>
    </row>
    <row r="6" spans="1:32" x14ac:dyDescent="0.25">
      <c r="A6">
        <v>2</v>
      </c>
      <c r="B6" t="s">
        <v>271</v>
      </c>
      <c r="C6" s="17">
        <f>bymonth_average_hmix!C6*bymonth_average_ws!C6</f>
        <v>1917.7781649941542</v>
      </c>
      <c r="D6" s="17">
        <f>bymonth_average_hmix!D6*bymonth_average_ws!D6</f>
        <v>1604.9706121872016</v>
      </c>
      <c r="E6" s="17">
        <f>bymonth_average_hmix!E6*bymonth_average_ws!E6</f>
        <v>2547.1335054267856</v>
      </c>
      <c r="F6" s="17">
        <f>bymonth_average_hmix!F6*bymonth_average_ws!F6</f>
        <v>3139.8038057260569</v>
      </c>
      <c r="G6" s="17">
        <f>bymonth_average_hmix!G6*bymonth_average_ws!G6</f>
        <v>4639.0957864132552</v>
      </c>
      <c r="H6" s="17">
        <f>bymonth_average_hmix!H6*bymonth_average_ws!H6</f>
        <v>4537.9740568537036</v>
      </c>
      <c r="I6" s="17">
        <f>bymonth_average_hmix!I6*bymonth_average_ws!I6</f>
        <v>6077.8443249258753</v>
      </c>
      <c r="J6" s="17">
        <f>bymonth_average_hmix!J6*bymonth_average_ws!J6</f>
        <v>5368.1141065442207</v>
      </c>
      <c r="K6" s="17">
        <f>bymonth_average_hmix!K6*bymonth_average_ws!K6</f>
        <v>1824.146269372023</v>
      </c>
      <c r="L6" s="17">
        <f>bymonth_average_hmix!L6*bymonth_average_ws!L6</f>
        <v>2752.9276548557159</v>
      </c>
      <c r="M6" s="17">
        <f>bymonth_average_hmix!M6*bymonth_average_ws!M6</f>
        <v>1677.1603963227276</v>
      </c>
      <c r="N6" s="17">
        <f>bymonth_average_hmix!N6*bymonth_average_ws!N6</f>
        <v>1724.3580974002771</v>
      </c>
      <c r="O6" s="4" t="s">
        <v>1575</v>
      </c>
      <c r="P6" s="14">
        <v>0</v>
      </c>
      <c r="Q6" s="14">
        <v>1</v>
      </c>
      <c r="R6" s="18">
        <f t="shared" ref="R6:R69" si="0">AVERAGE(C6:N6)</f>
        <v>3150.9422317518324</v>
      </c>
      <c r="U6" s="7" t="s">
        <v>0</v>
      </c>
      <c r="V6" s="6" t="s">
        <v>1</v>
      </c>
      <c r="W6" s="7" t="s">
        <v>2</v>
      </c>
      <c r="X6" s="6" t="s">
        <v>3</v>
      </c>
      <c r="Y6" s="7" t="s">
        <v>4</v>
      </c>
      <c r="Z6" s="6" t="s">
        <v>5</v>
      </c>
      <c r="AA6" s="7" t="s">
        <v>6</v>
      </c>
      <c r="AB6" s="6" t="s">
        <v>7</v>
      </c>
      <c r="AC6" s="7" t="s">
        <v>8</v>
      </c>
      <c r="AD6" s="6" t="s">
        <v>9</v>
      </c>
      <c r="AE6" s="7" t="s">
        <v>10</v>
      </c>
      <c r="AF6" s="6" t="s">
        <v>11</v>
      </c>
    </row>
    <row r="7" spans="1:32" x14ac:dyDescent="0.25">
      <c r="A7">
        <v>3</v>
      </c>
      <c r="B7" t="s">
        <v>272</v>
      </c>
      <c r="C7" s="17">
        <f>bymonth_average_hmix!C7*bymonth_average_ws!C7</f>
        <v>1496.0109603615613</v>
      </c>
      <c r="D7" s="17">
        <f>bymonth_average_hmix!D7*bymonth_average_ws!D7</f>
        <v>1303.6636601112175</v>
      </c>
      <c r="E7" s="17">
        <f>bymonth_average_hmix!E7*bymonth_average_ws!E7</f>
        <v>1861.2019542269084</v>
      </c>
      <c r="F7" s="17">
        <f>bymonth_average_hmix!F7*bymonth_average_ws!F7</f>
        <v>2409.3837135155845</v>
      </c>
      <c r="G7" s="17">
        <f>bymonth_average_hmix!G7*bymonth_average_ws!G7</f>
        <v>3936.0027839824193</v>
      </c>
      <c r="H7" s="17">
        <f>bymonth_average_hmix!H7*bymonth_average_ws!H7</f>
        <v>5076.7877792339423</v>
      </c>
      <c r="I7" s="17">
        <f>bymonth_average_hmix!I7*bymonth_average_ws!I7</f>
        <v>4203.5506237734862</v>
      </c>
      <c r="J7" s="17">
        <f>bymonth_average_hmix!J7*bymonth_average_ws!J7</f>
        <v>4302.4613367425236</v>
      </c>
      <c r="K7" s="17">
        <f>bymonth_average_hmix!K7*bymonth_average_ws!K7</f>
        <v>1337.750900997579</v>
      </c>
      <c r="L7" s="17">
        <f>bymonth_average_hmix!L7*bymonth_average_ws!L7</f>
        <v>1702.6780778626767</v>
      </c>
      <c r="M7" s="17">
        <f>bymonth_average_hmix!M7*bymonth_average_ws!M7</f>
        <v>2300.6590670297264</v>
      </c>
      <c r="N7" s="17">
        <f>bymonth_average_hmix!N7*bymonth_average_ws!N7</f>
        <v>1852.762336184481</v>
      </c>
      <c r="O7" s="4" t="s">
        <v>1575</v>
      </c>
      <c r="P7" s="14">
        <v>0</v>
      </c>
      <c r="Q7" s="14">
        <v>1</v>
      </c>
      <c r="R7" s="18">
        <f t="shared" si="0"/>
        <v>2648.5760995018422</v>
      </c>
      <c r="S7" s="15" t="s">
        <v>1564</v>
      </c>
      <c r="T7" s="5">
        <f>COUNTIF($Q$5:$Q$99,"=1")</f>
        <v>20</v>
      </c>
      <c r="U7" s="11">
        <f>AVERAGEIF($Q$5:$Q$99,"=1",C5:C99)</f>
        <v>1690.9102909090143</v>
      </c>
      <c r="V7" s="11">
        <f t="shared" ref="V7:AF7" si="1">AVERAGEIF($Q$5:$Q$99,"=1",D5:D99)</f>
        <v>1750.7885108317823</v>
      </c>
      <c r="W7" s="11">
        <f t="shared" si="1"/>
        <v>2513.5295984925547</v>
      </c>
      <c r="X7" s="11">
        <f t="shared" si="1"/>
        <v>2955.987682492108</v>
      </c>
      <c r="Y7" s="11">
        <f t="shared" si="1"/>
        <v>4289.3977921688083</v>
      </c>
      <c r="Z7" s="11">
        <f t="shared" si="1"/>
        <v>5118.9139357080767</v>
      </c>
      <c r="AA7" s="11">
        <f t="shared" si="1"/>
        <v>5742.6488611224067</v>
      </c>
      <c r="AB7" s="11">
        <f t="shared" si="1"/>
        <v>4993.9205040724</v>
      </c>
      <c r="AC7" s="11">
        <f t="shared" si="1"/>
        <v>2004.948583031711</v>
      </c>
      <c r="AD7" s="11">
        <f t="shared" si="1"/>
        <v>2184.1364341092126</v>
      </c>
      <c r="AE7" s="11">
        <f t="shared" si="1"/>
        <v>2073.8511958387758</v>
      </c>
      <c r="AF7" s="11">
        <f t="shared" si="1"/>
        <v>1900.7971492804159</v>
      </c>
    </row>
    <row r="8" spans="1:32" x14ac:dyDescent="0.25">
      <c r="A8">
        <v>4</v>
      </c>
      <c r="B8" t="s">
        <v>273</v>
      </c>
      <c r="C8" s="17">
        <f>bymonth_average_hmix!C8*bymonth_average_ws!C8</f>
        <v>1736.8674473276853</v>
      </c>
      <c r="D8" s="17">
        <f>bymonth_average_hmix!D8*bymonth_average_ws!D8</f>
        <v>1849.4733646815462</v>
      </c>
      <c r="E8" s="17">
        <f>bymonth_average_hmix!E8*bymonth_average_ws!E8</f>
        <v>3146.8293700538743</v>
      </c>
      <c r="F8" s="17">
        <f>bymonth_average_hmix!F8*bymonth_average_ws!F8</f>
        <v>3265.4668252356487</v>
      </c>
      <c r="G8" s="17">
        <f>bymonth_average_hmix!G8*bymonth_average_ws!G8</f>
        <v>4996.7687694780525</v>
      </c>
      <c r="H8" s="17">
        <f>bymonth_average_hmix!H8*bymonth_average_ws!H8</f>
        <v>5926.6678519630486</v>
      </c>
      <c r="I8" s="17">
        <f>bymonth_average_hmix!I8*bymonth_average_ws!I8</f>
        <v>8983.1940075812126</v>
      </c>
      <c r="J8" s="17">
        <f>bymonth_average_hmix!J8*bymonth_average_ws!J8</f>
        <v>7801.9172043693952</v>
      </c>
      <c r="K8" s="17">
        <f>bymonth_average_hmix!K8*bymonth_average_ws!K8</f>
        <v>2249.8568202797205</v>
      </c>
      <c r="L8" s="17">
        <f>bymonth_average_hmix!L8*bymonth_average_ws!L8</f>
        <v>2355.8119078012965</v>
      </c>
      <c r="M8" s="17">
        <f>bymonth_average_hmix!M8*bymonth_average_ws!M8</f>
        <v>1651.9749231901696</v>
      </c>
      <c r="N8" s="17">
        <f>bymonth_average_hmix!N8*bymonth_average_ws!N8</f>
        <v>1531.0356842895073</v>
      </c>
      <c r="O8" s="4" t="s">
        <v>1575</v>
      </c>
      <c r="P8" s="14">
        <v>0</v>
      </c>
      <c r="Q8" s="14">
        <v>1</v>
      </c>
      <c r="R8" s="18">
        <f t="shared" si="0"/>
        <v>3791.3220146875969</v>
      </c>
      <c r="S8" s="15" t="s">
        <v>1565</v>
      </c>
      <c r="T8" s="5">
        <f>COUNTIF($Q$5:$Q$99,"=2")</f>
        <v>25</v>
      </c>
      <c r="U8" s="11">
        <f>AVERAGEIF($Q$5:$Q$99,"=2",C5:C99)</f>
        <v>1285.1294098335866</v>
      </c>
      <c r="V8" s="11">
        <f t="shared" ref="V8:AF8" si="2">AVERAGEIF($Q$5:$Q$99,"=2",D5:D99)</f>
        <v>1735.9997159037835</v>
      </c>
      <c r="W8" s="11">
        <f t="shared" si="2"/>
        <v>2818.8733607166664</v>
      </c>
      <c r="X8" s="11">
        <f t="shared" si="2"/>
        <v>3602.6526117175213</v>
      </c>
      <c r="Y8" s="11">
        <f t="shared" si="2"/>
        <v>4589.3401783703794</v>
      </c>
      <c r="Z8" s="11">
        <f t="shared" si="2"/>
        <v>5289.2659743408976</v>
      </c>
      <c r="AA8" s="11">
        <f t="shared" si="2"/>
        <v>3720.0994263548737</v>
      </c>
      <c r="AB8" s="11">
        <f t="shared" si="2"/>
        <v>3190.6251254534432</v>
      </c>
      <c r="AC8" s="11">
        <f t="shared" si="2"/>
        <v>1879.498258478962</v>
      </c>
      <c r="AD8" s="11">
        <f t="shared" si="2"/>
        <v>1591.8262895745661</v>
      </c>
      <c r="AE8" s="11">
        <f t="shared" si="2"/>
        <v>1409.7970011057087</v>
      </c>
      <c r="AF8" s="11">
        <f t="shared" si="2"/>
        <v>1239.2819726678124</v>
      </c>
    </row>
    <row r="9" spans="1:32" x14ac:dyDescent="0.25">
      <c r="A9">
        <v>5</v>
      </c>
      <c r="B9" t="s">
        <v>274</v>
      </c>
      <c r="C9" s="17">
        <f>bymonth_average_hmix!C9*bymonth_average_ws!C9</f>
        <v>1699.7188135840406</v>
      </c>
      <c r="D9" s="17">
        <f>bymonth_average_hmix!D9*bymonth_average_ws!D9</f>
        <v>2113.4456181831647</v>
      </c>
      <c r="E9" s="17">
        <f>bymonth_average_hmix!E9*bymonth_average_ws!E9</f>
        <v>3672.4839693623658</v>
      </c>
      <c r="F9" s="17">
        <f>bymonth_average_hmix!F9*bymonth_average_ws!F9</f>
        <v>4324.4924462272947</v>
      </c>
      <c r="G9" s="17">
        <f>bymonth_average_hmix!G9*bymonth_average_ws!G9</f>
        <v>5626.449686140244</v>
      </c>
      <c r="H9" s="17">
        <f>bymonth_average_hmix!H9*bymonth_average_ws!H9</f>
        <v>7361.86010470565</v>
      </c>
      <c r="I9" s="17">
        <f>bymonth_average_hmix!I9*bymonth_average_ws!I9</f>
        <v>9132.3737556776668</v>
      </c>
      <c r="J9" s="17">
        <f>bymonth_average_hmix!J9*bymonth_average_ws!J9</f>
        <v>7528.5463206510512</v>
      </c>
      <c r="K9" s="17">
        <f>bymonth_average_hmix!K9*bymonth_average_ws!K9</f>
        <v>2665.9085904625449</v>
      </c>
      <c r="L9" s="17">
        <f>bymonth_average_hmix!L9*bymonth_average_ws!L9</f>
        <v>2391.7895246466005</v>
      </c>
      <c r="M9" s="17">
        <f>bymonth_average_hmix!M9*bymonth_average_ws!M9</f>
        <v>2135.7582114525735</v>
      </c>
      <c r="N9" s="17">
        <f>bymonth_average_hmix!N9*bymonth_average_ws!N9</f>
        <v>1871.474660761259</v>
      </c>
      <c r="O9" s="4" t="s">
        <v>1575</v>
      </c>
      <c r="P9" s="14">
        <v>0</v>
      </c>
      <c r="Q9" s="14">
        <v>1</v>
      </c>
      <c r="R9" s="18">
        <f t="shared" si="0"/>
        <v>4210.3584751545386</v>
      </c>
      <c r="S9" s="15" t="s">
        <v>1568</v>
      </c>
      <c r="T9" s="5">
        <f>COUNTIF($Q$5:$Q$99,"=3")</f>
        <v>7</v>
      </c>
      <c r="U9" s="11">
        <f>AVERAGEIF($Q$5:$Q$99,"=3",C5:C99)</f>
        <v>685.46520882362256</v>
      </c>
      <c r="V9" s="11">
        <f t="shared" ref="V9:AF9" si="3">AVERAGEIF($Q$5:$Q$99,"=3",D5:D99)</f>
        <v>1183.6621610507657</v>
      </c>
      <c r="W9" s="11">
        <f t="shared" si="3"/>
        <v>1521.7741934939113</v>
      </c>
      <c r="X9" s="11">
        <f t="shared" si="3"/>
        <v>1524.0298010531037</v>
      </c>
      <c r="Y9" s="11">
        <f t="shared" si="3"/>
        <v>1444.2320777723667</v>
      </c>
      <c r="Z9" s="11">
        <f t="shared" si="3"/>
        <v>1237.2977517270008</v>
      </c>
      <c r="AA9" s="11">
        <f t="shared" si="3"/>
        <v>906.56505064023168</v>
      </c>
      <c r="AB9" s="11">
        <f t="shared" si="3"/>
        <v>878.74769468190777</v>
      </c>
      <c r="AC9" s="11">
        <f t="shared" si="3"/>
        <v>686.61241308492208</v>
      </c>
      <c r="AD9" s="11">
        <f t="shared" si="3"/>
        <v>755.88583712679406</v>
      </c>
      <c r="AE9" s="11">
        <f t="shared" si="3"/>
        <v>662.14098816917044</v>
      </c>
      <c r="AF9" s="11">
        <f t="shared" si="3"/>
        <v>533.99377522286272</v>
      </c>
    </row>
    <row r="10" spans="1:32" x14ac:dyDescent="0.25">
      <c r="A10">
        <v>6</v>
      </c>
      <c r="B10" t="s">
        <v>275</v>
      </c>
      <c r="C10" s="17">
        <f>bymonth_average_hmix!C10*bymonth_average_ws!C10</f>
        <v>1404.4319543292183</v>
      </c>
      <c r="D10" s="17">
        <f>bymonth_average_hmix!D10*bymonth_average_ws!D10</f>
        <v>1104.9901585523537</v>
      </c>
      <c r="E10" s="17">
        <f>bymonth_average_hmix!E10*bymonth_average_ws!E10</f>
        <v>1869.0999447251957</v>
      </c>
      <c r="F10" s="17">
        <f>bymonth_average_hmix!F10*bymonth_average_ws!F10</f>
        <v>3138.6224210203441</v>
      </c>
      <c r="G10" s="17">
        <f>bymonth_average_hmix!G10*bymonth_average_ws!G10</f>
        <v>4803.3510376002405</v>
      </c>
      <c r="H10" s="17">
        <f>bymonth_average_hmix!H10*bymonth_average_ws!H10</f>
        <v>5350.3395306350812</v>
      </c>
      <c r="I10" s="17">
        <f>bymonth_average_hmix!I10*bymonth_average_ws!I10</f>
        <v>7358.9384930101096</v>
      </c>
      <c r="J10" s="17">
        <f>bymonth_average_hmix!J10*bymonth_average_ws!J10</f>
        <v>6438.2172188923951</v>
      </c>
      <c r="K10" s="17">
        <f>bymonth_average_hmix!K10*bymonth_average_ws!K10</f>
        <v>2468.0525257542554</v>
      </c>
      <c r="L10" s="17">
        <f>bymonth_average_hmix!L10*bymonth_average_ws!L10</f>
        <v>3064.1927082915799</v>
      </c>
      <c r="M10" s="17">
        <f>bymonth_average_hmix!M10*bymonth_average_ws!M10</f>
        <v>2664.1508325622513</v>
      </c>
      <c r="N10" s="17">
        <f>bymonth_average_hmix!N10*bymonth_average_ws!N10</f>
        <v>1715.5614158769654</v>
      </c>
      <c r="O10" s="4" t="s">
        <v>1575</v>
      </c>
      <c r="P10" s="14">
        <v>1</v>
      </c>
      <c r="Q10" s="14">
        <v>1</v>
      </c>
      <c r="R10" s="18">
        <f t="shared" si="0"/>
        <v>3448.3290201041655</v>
      </c>
      <c r="S10" s="15" t="s">
        <v>1566</v>
      </c>
      <c r="T10" s="5">
        <f>COUNTIF($Q$5:$Q$99,"=4")</f>
        <v>26</v>
      </c>
      <c r="U10" s="11">
        <f>AVERAGEIF($Q$5:$Q$99,"=4",C5:C99)</f>
        <v>924.07146621499282</v>
      </c>
      <c r="V10" s="11">
        <f t="shared" ref="V10:AF10" si="4">AVERAGEIF($Q$5:$Q$99,"=4",D5:D99)</f>
        <v>1405.8684106858336</v>
      </c>
      <c r="W10" s="11">
        <f t="shared" si="4"/>
        <v>2500.5860003118037</v>
      </c>
      <c r="X10" s="11">
        <f t="shared" si="4"/>
        <v>3793.3926609007995</v>
      </c>
      <c r="Y10" s="11">
        <f t="shared" si="4"/>
        <v>4368.6959119281137</v>
      </c>
      <c r="Z10" s="11">
        <f t="shared" si="4"/>
        <v>5305.8056761871112</v>
      </c>
      <c r="AA10" s="11">
        <f t="shared" si="4"/>
        <v>3101.0662795566632</v>
      </c>
      <c r="AB10" s="11">
        <f t="shared" si="4"/>
        <v>1728.8934804931232</v>
      </c>
      <c r="AC10" s="11">
        <f t="shared" si="4"/>
        <v>1517.1126405888722</v>
      </c>
      <c r="AD10" s="11">
        <f t="shared" si="4"/>
        <v>1199.9492189371754</v>
      </c>
      <c r="AE10" s="11">
        <f t="shared" si="4"/>
        <v>861.59095569066289</v>
      </c>
      <c r="AF10" s="11">
        <f t="shared" si="4"/>
        <v>673.98336295003253</v>
      </c>
    </row>
    <row r="11" spans="1:32" x14ac:dyDescent="0.25">
      <c r="A11">
        <v>7</v>
      </c>
      <c r="B11" t="s">
        <v>276</v>
      </c>
      <c r="C11" s="17">
        <f>bymonth_average_hmix!C11*bymonth_average_ws!C11</f>
        <v>1578.9975409472581</v>
      </c>
      <c r="D11" s="17">
        <f>bymonth_average_hmix!D11*bymonth_average_ws!D11</f>
        <v>1330.9351785676597</v>
      </c>
      <c r="E11" s="17">
        <f>bymonth_average_hmix!E11*bymonth_average_ws!E11</f>
        <v>1906.0097733864238</v>
      </c>
      <c r="F11" s="17">
        <f>bymonth_average_hmix!F11*bymonth_average_ws!F11</f>
        <v>2901.5235448511989</v>
      </c>
      <c r="G11" s="17">
        <f>bymonth_average_hmix!G11*bymonth_average_ws!G11</f>
        <v>3866.9872423031425</v>
      </c>
      <c r="H11" s="17">
        <f>bymonth_average_hmix!H11*bymonth_average_ws!H11</f>
        <v>4861.0584574527638</v>
      </c>
      <c r="I11" s="17">
        <f>bymonth_average_hmix!I11*bymonth_average_ws!I11</f>
        <v>6851.0888302430039</v>
      </c>
      <c r="J11" s="17">
        <f>bymonth_average_hmix!J11*bymonth_average_ws!J11</f>
        <v>5874.2431049665201</v>
      </c>
      <c r="K11" s="17">
        <f>bymonth_average_hmix!K11*bymonth_average_ws!K11</f>
        <v>1785.2755143717304</v>
      </c>
      <c r="L11" s="17">
        <f>bymonth_average_hmix!L11*bymonth_average_ws!L11</f>
        <v>2744.5514448214199</v>
      </c>
      <c r="M11" s="17">
        <f>bymonth_average_hmix!M11*bymonth_average_ws!M11</f>
        <v>3154.6991377469531</v>
      </c>
      <c r="N11" s="17">
        <f>bymonth_average_hmix!N11*bymonth_average_ws!N11</f>
        <v>2052.3807566843984</v>
      </c>
      <c r="O11" s="4" t="s">
        <v>1575</v>
      </c>
      <c r="P11" s="14">
        <v>1</v>
      </c>
      <c r="Q11" s="14">
        <v>1</v>
      </c>
      <c r="R11" s="18">
        <f t="shared" si="0"/>
        <v>3242.3125438618731</v>
      </c>
      <c r="S11" s="15" t="s">
        <v>1567</v>
      </c>
      <c r="T11" s="5">
        <f>COUNTIF($Q$5:$Q$99,"=5")</f>
        <v>8</v>
      </c>
      <c r="U11" s="11">
        <f>AVERAGEIF($Q$5:$Q$99,"=5",C5:C99)</f>
        <v>1172.9069070520463</v>
      </c>
      <c r="V11" s="11">
        <f t="shared" ref="V11:AF11" si="5">AVERAGEIF($Q$5:$Q$99,"=5",D5:D99)</f>
        <v>1981.7607040819948</v>
      </c>
      <c r="W11" s="11">
        <f t="shared" si="5"/>
        <v>2879.7976789067834</v>
      </c>
      <c r="X11" s="11">
        <f t="shared" si="5"/>
        <v>3841.4465137598363</v>
      </c>
      <c r="Y11" s="11">
        <f t="shared" si="5"/>
        <v>4463.4368753237477</v>
      </c>
      <c r="Z11" s="11">
        <f t="shared" si="5"/>
        <v>5818.4812469529206</v>
      </c>
      <c r="AA11" s="11">
        <f t="shared" si="5"/>
        <v>3933.580933988304</v>
      </c>
      <c r="AB11" s="11">
        <f t="shared" si="5"/>
        <v>3111.4680973640143</v>
      </c>
      <c r="AC11" s="11">
        <f t="shared" si="5"/>
        <v>2088.1942203216909</v>
      </c>
      <c r="AD11" s="11">
        <f t="shared" si="5"/>
        <v>1581.7891269604952</v>
      </c>
      <c r="AE11" s="11">
        <f t="shared" si="5"/>
        <v>1247.8253590472245</v>
      </c>
      <c r="AF11" s="11">
        <f t="shared" si="5"/>
        <v>1213.2492361562818</v>
      </c>
    </row>
    <row r="12" spans="1:32" x14ac:dyDescent="0.25">
      <c r="A12">
        <v>8</v>
      </c>
      <c r="B12" t="s">
        <v>277</v>
      </c>
      <c r="C12" s="17">
        <f>bymonth_average_hmix!C12*bymonth_average_ws!C12</f>
        <v>1521.9123837900331</v>
      </c>
      <c r="D12" s="17">
        <f>bymonth_average_hmix!D12*bymonth_average_ws!D12</f>
        <v>1385.5256980566419</v>
      </c>
      <c r="E12" s="17">
        <f>bymonth_average_hmix!E12*bymonth_average_ws!E12</f>
        <v>1852.5989975109155</v>
      </c>
      <c r="F12" s="17">
        <f>bymonth_average_hmix!F12*bymonth_average_ws!F12</f>
        <v>1919.0745474319515</v>
      </c>
      <c r="G12" s="17">
        <f>bymonth_average_hmix!G12*bymonth_average_ws!G12</f>
        <v>3570.972802800115</v>
      </c>
      <c r="H12" s="17">
        <f>bymonth_average_hmix!H12*bymonth_average_ws!H12</f>
        <v>4701.4777002648116</v>
      </c>
      <c r="I12" s="17">
        <f>bymonth_average_hmix!I12*bymonth_average_ws!I12</f>
        <v>3344.8684050764409</v>
      </c>
      <c r="J12" s="17">
        <f>bymonth_average_hmix!J12*bymonth_average_ws!J12</f>
        <v>3622.5221987332416</v>
      </c>
      <c r="K12" s="17">
        <f>bymonth_average_hmix!K12*bymonth_average_ws!K12</f>
        <v>1217.8664631333017</v>
      </c>
      <c r="L12" s="17">
        <f>bymonth_average_hmix!L12*bymonth_average_ws!L12</f>
        <v>1769.0267795532261</v>
      </c>
      <c r="M12" s="17">
        <f>bymonth_average_hmix!M12*bymonth_average_ws!M12</f>
        <v>2312.0658457996187</v>
      </c>
      <c r="N12" s="17">
        <f>bymonth_average_hmix!N12*bymonth_average_ws!N12</f>
        <v>2030.9368745578499</v>
      </c>
      <c r="O12" s="4" t="s">
        <v>1575</v>
      </c>
      <c r="P12" s="14">
        <v>0</v>
      </c>
      <c r="Q12" s="14">
        <v>1</v>
      </c>
      <c r="R12" s="18">
        <f t="shared" si="0"/>
        <v>2437.4040580590122</v>
      </c>
      <c r="S12" s="15" t="s">
        <v>2732</v>
      </c>
      <c r="T12" s="5">
        <f>COUNTIF($Q$5:$Q$99,"=6")</f>
        <v>9</v>
      </c>
      <c r="U12" s="11">
        <f>AVERAGEIF($Q$5:$Q$99,"=6",C5:C99)</f>
        <v>1040.4913650107449</v>
      </c>
      <c r="V12" s="11">
        <f t="shared" ref="V12:AF12" si="6">AVERAGEIF($Q$5:$Q$99,"=6",D5:D99)</f>
        <v>1668.7080403257703</v>
      </c>
      <c r="W12" s="11">
        <f t="shared" si="6"/>
        <v>2562.5104805865985</v>
      </c>
      <c r="X12" s="11">
        <f t="shared" si="6"/>
        <v>3764.6278969546661</v>
      </c>
      <c r="Y12" s="11">
        <f t="shared" si="6"/>
        <v>4789.2752436283517</v>
      </c>
      <c r="Z12" s="11">
        <f t="shared" si="6"/>
        <v>3864.6853021375405</v>
      </c>
      <c r="AA12" s="11">
        <f t="shared" si="6"/>
        <v>1526.9731146326139</v>
      </c>
      <c r="AB12" s="11">
        <f t="shared" si="6"/>
        <v>1185.8091018886721</v>
      </c>
      <c r="AC12" s="11">
        <f t="shared" si="6"/>
        <v>1253.2373616484672</v>
      </c>
      <c r="AD12" s="11">
        <f t="shared" si="6"/>
        <v>1384.702446560078</v>
      </c>
      <c r="AE12" s="11">
        <f t="shared" si="6"/>
        <v>1029.1315066101643</v>
      </c>
      <c r="AF12" s="11">
        <f t="shared" si="6"/>
        <v>778.17127946640505</v>
      </c>
    </row>
    <row r="13" spans="1:32" x14ac:dyDescent="0.25">
      <c r="A13">
        <v>9</v>
      </c>
      <c r="B13" t="s">
        <v>278</v>
      </c>
      <c r="C13" s="17">
        <f>bymonth_average_hmix!C13*bymonth_average_ws!C13</f>
        <v>1335.4856103678451</v>
      </c>
      <c r="D13" s="17">
        <f>bymonth_average_hmix!D13*bymonth_average_ws!D13</f>
        <v>941.47086796942949</v>
      </c>
      <c r="E13" s="17">
        <f>bymonth_average_hmix!E13*bymonth_average_ws!E13</f>
        <v>1614.9152107985133</v>
      </c>
      <c r="F13" s="17">
        <f>bymonth_average_hmix!F13*bymonth_average_ws!F13</f>
        <v>2519.4355783722308</v>
      </c>
      <c r="G13" s="17">
        <f>bymonth_average_hmix!G13*bymonth_average_ws!G13</f>
        <v>2956.3191308513756</v>
      </c>
      <c r="H13" s="17">
        <f>bymonth_average_hmix!H13*bymonth_average_ws!H13</f>
        <v>3380.250800750317</v>
      </c>
      <c r="I13" s="17">
        <f>bymonth_average_hmix!I13*bymonth_average_ws!I13</f>
        <v>2814.6231575775419</v>
      </c>
      <c r="J13" s="17">
        <f>bymonth_average_hmix!J13*bymonth_average_ws!J13</f>
        <v>2439.5503661874091</v>
      </c>
      <c r="K13" s="17">
        <f>bymonth_average_hmix!K13*bymonth_average_ws!K13</f>
        <v>2067.883820346301</v>
      </c>
      <c r="L13" s="17">
        <f>bymonth_average_hmix!L13*bymonth_average_ws!L13</f>
        <v>1988.4529347022303</v>
      </c>
      <c r="M13" s="17">
        <f>bymonth_average_hmix!M13*bymonth_average_ws!M13</f>
        <v>1888.6013103290286</v>
      </c>
      <c r="N13" s="17">
        <f>bymonth_average_hmix!N13*bymonth_average_ws!N13</f>
        <v>1854.7859535022649</v>
      </c>
      <c r="O13" s="4" t="s">
        <v>1575</v>
      </c>
      <c r="P13" s="14">
        <v>1</v>
      </c>
      <c r="Q13" s="14">
        <v>1</v>
      </c>
      <c r="R13" s="18">
        <f t="shared" si="0"/>
        <v>2150.1478951462072</v>
      </c>
      <c r="S13" s="15" t="s">
        <v>1562</v>
      </c>
      <c r="T13" s="5">
        <f>COUNTIF(P5:P99,"=1")</f>
        <v>10</v>
      </c>
      <c r="U13" s="11">
        <f>AVERAGEIF($P$5:$P$99,"=1",C5:C99)</f>
        <v>1383.6918860004228</v>
      </c>
      <c r="V13" s="11">
        <f t="shared" ref="V13:AF13" si="7">AVERAGEIF($P$5:$P$99,"=1",D5:D99)</f>
        <v>1420.6038500573541</v>
      </c>
      <c r="W13" s="11">
        <f t="shared" si="7"/>
        <v>1945.0853506018775</v>
      </c>
      <c r="X13" s="11">
        <f t="shared" si="7"/>
        <v>2558.0023235932067</v>
      </c>
      <c r="Y13" s="11">
        <f t="shared" si="7"/>
        <v>3258.4085498474951</v>
      </c>
      <c r="Z13" s="11">
        <f t="shared" si="7"/>
        <v>3754.2541681105154</v>
      </c>
      <c r="AA13" s="11">
        <f t="shared" si="7"/>
        <v>4022.7649538119585</v>
      </c>
      <c r="AB13" s="11">
        <f t="shared" si="7"/>
        <v>3509.7930592665407</v>
      </c>
      <c r="AC13" s="11">
        <f t="shared" si="7"/>
        <v>1966.6966903667653</v>
      </c>
      <c r="AD13" s="11">
        <f t="shared" si="7"/>
        <v>1990.0478091751934</v>
      </c>
      <c r="AE13" s="11">
        <f t="shared" si="7"/>
        <v>1857.9499317153447</v>
      </c>
      <c r="AF13" s="11">
        <f t="shared" si="7"/>
        <v>1757.8976457977926</v>
      </c>
    </row>
    <row r="14" spans="1:32" x14ac:dyDescent="0.25">
      <c r="A14">
        <v>10</v>
      </c>
      <c r="B14" t="s">
        <v>107</v>
      </c>
      <c r="C14" s="17">
        <f>bymonth_average_hmix!C14*bymonth_average_ws!C14</f>
        <v>1498.418444167987</v>
      </c>
      <c r="D14" s="17">
        <f>bymonth_average_hmix!D14*bymonth_average_ws!D14</f>
        <v>1544.0668130327754</v>
      </c>
      <c r="E14" s="17">
        <f>bymonth_average_hmix!E14*bymonth_average_ws!E14</f>
        <v>2334.355371956221</v>
      </c>
      <c r="F14" s="17">
        <f>bymonth_average_hmix!F14*bymonth_average_ws!F14</f>
        <v>2997.6635513126798</v>
      </c>
      <c r="G14" s="17">
        <f>bymonth_average_hmix!G14*bymonth_average_ws!G14</f>
        <v>4479.0476703232325</v>
      </c>
      <c r="H14" s="17">
        <f>bymonth_average_hmix!H14*bymonth_average_ws!H14</f>
        <v>5644.7116651528877</v>
      </c>
      <c r="I14" s="17">
        <f>bymonth_average_hmix!I14*bymonth_average_ws!I14</f>
        <v>5507.0791725888039</v>
      </c>
      <c r="J14" s="17">
        <f>bymonth_average_hmix!J14*bymonth_average_ws!J14</f>
        <v>4866.547784602194</v>
      </c>
      <c r="K14" s="17">
        <f>bymonth_average_hmix!K14*bymonth_average_ws!K14</f>
        <v>1444.0178885984551</v>
      </c>
      <c r="L14" s="17">
        <f>bymonth_average_hmix!L14*bymonth_average_ws!L14</f>
        <v>1723.6544477310626</v>
      </c>
      <c r="M14" s="17">
        <f>bymonth_average_hmix!M14*bymonth_average_ws!M14</f>
        <v>2052.2419074845375</v>
      </c>
      <c r="N14" s="17">
        <f>bymonth_average_hmix!N14*bymonth_average_ws!N14</f>
        <v>1716.3059884307356</v>
      </c>
      <c r="O14" s="4" t="s">
        <v>1575</v>
      </c>
      <c r="P14" s="14">
        <v>0</v>
      </c>
      <c r="Q14" s="14">
        <v>1</v>
      </c>
      <c r="R14" s="18">
        <f t="shared" si="0"/>
        <v>2984.0092254484643</v>
      </c>
      <c r="S14" s="15" t="s">
        <v>1569</v>
      </c>
      <c r="T14" s="5">
        <f>COUNTIF(P5:P99,"=0")</f>
        <v>85</v>
      </c>
      <c r="U14" s="11">
        <f>AVERAGEIF($P$5:$P$99,"=0",C5:C99)</f>
        <v>1172.7213450456936</v>
      </c>
      <c r="V14" s="11">
        <f t="shared" ref="V14:AF14" si="8">AVERAGEIF($P$5:$P$99,"=0",D5:D99)</f>
        <v>1646.1223107580188</v>
      </c>
      <c r="W14" s="11">
        <f t="shared" si="8"/>
        <v>2624.2376894217286</v>
      </c>
      <c r="X14" s="11">
        <f t="shared" si="8"/>
        <v>3500.1845491801319</v>
      </c>
      <c r="Y14" s="11">
        <f t="shared" si="8"/>
        <v>4358.1654735758048</v>
      </c>
      <c r="Z14" s="11">
        <f t="shared" si="8"/>
        <v>5000.1110109340434</v>
      </c>
      <c r="AA14" s="11">
        <f t="shared" si="8"/>
        <v>3527.2105584677083</v>
      </c>
      <c r="AB14" s="11">
        <f t="shared" si="8"/>
        <v>2720.1482197249807</v>
      </c>
      <c r="AC14" s="11">
        <f t="shared" si="8"/>
        <v>1643.0043150971233</v>
      </c>
      <c r="AD14" s="11">
        <f t="shared" si="8"/>
        <v>1472.7579225502971</v>
      </c>
      <c r="AE14" s="11">
        <f t="shared" si="8"/>
        <v>1228.5127979326528</v>
      </c>
      <c r="AF14" s="11">
        <f t="shared" si="8"/>
        <v>1051.6479424945232</v>
      </c>
    </row>
    <row r="15" spans="1:32" x14ac:dyDescent="0.25">
      <c r="A15">
        <v>11</v>
      </c>
      <c r="B15" t="s">
        <v>279</v>
      </c>
      <c r="C15" s="17">
        <f>bymonth_average_hmix!C15*bymonth_average_ws!C15</f>
        <v>1658.9900259179392</v>
      </c>
      <c r="D15" s="17">
        <f>bymonth_average_hmix!D15*bymonth_average_ws!D15</f>
        <v>940.55369076603336</v>
      </c>
      <c r="E15" s="17">
        <f>bymonth_average_hmix!E15*bymonth_average_ws!E15</f>
        <v>1554.2580684042671</v>
      </c>
      <c r="F15" s="17">
        <f>bymonth_average_hmix!F15*bymonth_average_ws!F15</f>
        <v>2470.9366277036106</v>
      </c>
      <c r="G15" s="17">
        <f>bymonth_average_hmix!G15*bymonth_average_ws!G15</f>
        <v>2578.5365328941321</v>
      </c>
      <c r="H15" s="17">
        <f>bymonth_average_hmix!H15*bymonth_average_ws!H15</f>
        <v>2789.1115701468798</v>
      </c>
      <c r="I15" s="17">
        <f>bymonth_average_hmix!I15*bymonth_average_ws!I15</f>
        <v>3219.7161229300877</v>
      </c>
      <c r="J15" s="17">
        <f>bymonth_average_hmix!J15*bymonth_average_ws!J15</f>
        <v>2713.413659435324</v>
      </c>
      <c r="K15" s="17">
        <f>bymonth_average_hmix!K15*bymonth_average_ws!K15</f>
        <v>2010.5497744297325</v>
      </c>
      <c r="L15" s="17">
        <f>bymonth_average_hmix!L15*bymonth_average_ws!L15</f>
        <v>2533.3606743283858</v>
      </c>
      <c r="M15" s="17">
        <f>bymonth_average_hmix!M15*bymonth_average_ws!M15</f>
        <v>2829.1498862803387</v>
      </c>
      <c r="N15" s="17">
        <f>bymonth_average_hmix!N15*bymonth_average_ws!N15</f>
        <v>2527.7396200819335</v>
      </c>
      <c r="O15" s="4" t="s">
        <v>1575</v>
      </c>
      <c r="P15" s="14">
        <v>1</v>
      </c>
      <c r="Q15" s="14">
        <v>1</v>
      </c>
      <c r="R15" s="18">
        <f t="shared" si="0"/>
        <v>2318.8596877765553</v>
      </c>
    </row>
    <row r="16" spans="1:32" x14ac:dyDescent="0.25">
      <c r="A16">
        <v>12</v>
      </c>
      <c r="B16" t="s">
        <v>280</v>
      </c>
      <c r="C16" s="17">
        <f>bymonth_average_hmix!C16*bymonth_average_ws!C16</f>
        <v>1359.9054778586458</v>
      </c>
      <c r="D16" s="17">
        <f>bymonth_average_hmix!D16*bymonth_average_ws!D16</f>
        <v>1018.1410559114014</v>
      </c>
      <c r="E16" s="17">
        <f>bymonth_average_hmix!E16*bymonth_average_ws!E16</f>
        <v>1702.266612174797</v>
      </c>
      <c r="F16" s="17">
        <f>bymonth_average_hmix!F16*bymonth_average_ws!F16</f>
        <v>2128.0663814572094</v>
      </c>
      <c r="G16" s="17">
        <f>bymonth_average_hmix!G16*bymonth_average_ws!G16</f>
        <v>3055.7882093288481</v>
      </c>
      <c r="H16" s="17">
        <f>bymonth_average_hmix!H16*bymonth_average_ws!H16</f>
        <v>3237.6073346587009</v>
      </c>
      <c r="I16" s="17">
        <f>bymonth_average_hmix!I16*bymonth_average_ws!I16</f>
        <v>2528.2395008901617</v>
      </c>
      <c r="J16" s="17">
        <f>bymonth_average_hmix!J16*bymonth_average_ws!J16</f>
        <v>2197.6475567436701</v>
      </c>
      <c r="K16" s="17">
        <f>bymonth_average_hmix!K16*bymonth_average_ws!K16</f>
        <v>1735.4405244509007</v>
      </c>
      <c r="L16" s="17">
        <f>bymonth_average_hmix!L16*bymonth_average_ws!L16</f>
        <v>1828.357368509287</v>
      </c>
      <c r="M16" s="17">
        <f>bymonth_average_hmix!M16*bymonth_average_ws!M16</f>
        <v>1693.4743526478981</v>
      </c>
      <c r="N16" s="17">
        <f>bymonth_average_hmix!N16*bymonth_average_ws!N16</f>
        <v>1658.9132861458393</v>
      </c>
      <c r="O16" s="4" t="s">
        <v>1575</v>
      </c>
      <c r="P16" s="14">
        <v>1</v>
      </c>
      <c r="Q16" s="14">
        <v>1</v>
      </c>
      <c r="R16" s="18">
        <f t="shared" si="0"/>
        <v>2011.98730506478</v>
      </c>
    </row>
    <row r="17" spans="1:18" x14ac:dyDescent="0.25">
      <c r="A17">
        <v>13</v>
      </c>
      <c r="B17" t="s">
        <v>95</v>
      </c>
      <c r="C17" s="17">
        <f>bymonth_average_hmix!C17*bymonth_average_ws!C17</f>
        <v>725.5813839279574</v>
      </c>
      <c r="D17" s="17">
        <f>bymonth_average_hmix!D17*bymonth_average_ws!D17</f>
        <v>1118.062442693064</v>
      </c>
      <c r="E17" s="17">
        <f>bymonth_average_hmix!E17*bymonth_average_ws!E17</f>
        <v>1591.4127395169603</v>
      </c>
      <c r="F17" s="17">
        <f>bymonth_average_hmix!F17*bymonth_average_ws!F17</f>
        <v>1614.8989191237688</v>
      </c>
      <c r="G17" s="17">
        <f>bymonth_average_hmix!G17*bymonth_average_ws!G17</f>
        <v>1559.0541879398613</v>
      </c>
      <c r="H17" s="17">
        <f>bymonth_average_hmix!H17*bymonth_average_ws!H17</f>
        <v>1335.3015423078932</v>
      </c>
      <c r="I17" s="17">
        <f>bymonth_average_hmix!I17*bymonth_average_ws!I17</f>
        <v>943.76805616062006</v>
      </c>
      <c r="J17" s="17">
        <f>bymonth_average_hmix!J17*bymonth_average_ws!J17</f>
        <v>1013.1822336511402</v>
      </c>
      <c r="K17" s="17">
        <f>bymonth_average_hmix!K17*bymonth_average_ws!K17</f>
        <v>703.98081645106379</v>
      </c>
      <c r="L17" s="17">
        <f>bymonth_average_hmix!L17*bymonth_average_ws!L17</f>
        <v>944.11435439603338</v>
      </c>
      <c r="M17" s="17">
        <f>bymonth_average_hmix!M17*bymonth_average_ws!M17</f>
        <v>672.71003405925126</v>
      </c>
      <c r="N17" s="17">
        <f>bymonth_average_hmix!N17*bymonth_average_ws!N17</f>
        <v>594.8481837699926</v>
      </c>
      <c r="O17" s="4" t="s">
        <v>1576</v>
      </c>
      <c r="P17" s="14">
        <v>0</v>
      </c>
      <c r="Q17" s="1">
        <v>3</v>
      </c>
      <c r="R17" s="18">
        <f t="shared" si="0"/>
        <v>1068.0762411664671</v>
      </c>
    </row>
    <row r="18" spans="1:18" x14ac:dyDescent="0.25">
      <c r="A18">
        <v>14</v>
      </c>
      <c r="B18" t="s">
        <v>281</v>
      </c>
      <c r="C18" s="17">
        <f>bymonth_average_hmix!C18*bymonth_average_ws!C18</f>
        <v>505.62616013483483</v>
      </c>
      <c r="D18" s="17">
        <f>bymonth_average_hmix!D18*bymonth_average_ws!D18</f>
        <v>920.33669257779468</v>
      </c>
      <c r="E18" s="17">
        <f>bymonth_average_hmix!E18*bymonth_average_ws!E18</f>
        <v>1256.6726417754414</v>
      </c>
      <c r="F18" s="17">
        <f>bymonth_average_hmix!F18*bymonth_average_ws!F18</f>
        <v>1540.1083122602686</v>
      </c>
      <c r="G18" s="17">
        <f>bymonth_average_hmix!G18*bymonth_average_ws!G18</f>
        <v>1553.4872990546924</v>
      </c>
      <c r="H18" s="17">
        <f>bymonth_average_hmix!H18*bymonth_average_ws!H18</f>
        <v>1326.4591810523373</v>
      </c>
      <c r="I18" s="17">
        <f>bymonth_average_hmix!I18*bymonth_average_ws!I18</f>
        <v>903.23484492653643</v>
      </c>
      <c r="J18" s="17">
        <f>bymonth_average_hmix!J18*bymonth_average_ws!J18</f>
        <v>980.41742176347464</v>
      </c>
      <c r="K18" s="17">
        <f>bymonth_average_hmix!K18*bymonth_average_ws!K18</f>
        <v>705.84046475829712</v>
      </c>
      <c r="L18" s="17">
        <f>bymonth_average_hmix!L18*bymonth_average_ws!L18</f>
        <v>702.06408101083605</v>
      </c>
      <c r="M18" s="17">
        <f>bymonth_average_hmix!M18*bymonth_average_ws!M18</f>
        <v>497.02697312786785</v>
      </c>
      <c r="N18" s="17">
        <f>bymonth_average_hmix!N18*bymonth_average_ws!N18</f>
        <v>430.25511699606596</v>
      </c>
      <c r="O18" s="4" t="s">
        <v>1576</v>
      </c>
      <c r="P18" s="14">
        <v>0</v>
      </c>
      <c r="Q18" s="1">
        <v>3</v>
      </c>
      <c r="R18" s="18">
        <f t="shared" si="0"/>
        <v>943.46076578653731</v>
      </c>
    </row>
    <row r="19" spans="1:18" x14ac:dyDescent="0.25">
      <c r="A19">
        <v>15</v>
      </c>
      <c r="B19" t="s">
        <v>282</v>
      </c>
      <c r="C19" s="17">
        <f>bymonth_average_hmix!C19*bymonth_average_ws!C19</f>
        <v>716.66003546903585</v>
      </c>
      <c r="D19" s="17">
        <f>bymonth_average_hmix!D19*bymonth_average_ws!D19</f>
        <v>1026.3900399308272</v>
      </c>
      <c r="E19" s="17">
        <f>bymonth_average_hmix!E19*bymonth_average_ws!E19</f>
        <v>1447.8742209533957</v>
      </c>
      <c r="F19" s="17">
        <f>bymonth_average_hmix!F19*bymonth_average_ws!F19</f>
        <v>1813.3838359813533</v>
      </c>
      <c r="G19" s="17">
        <f>bymonth_average_hmix!G19*bymonth_average_ws!G19</f>
        <v>1907.4379426174821</v>
      </c>
      <c r="H19" s="17">
        <f>bymonth_average_hmix!H19*bymonth_average_ws!H19</f>
        <v>1762.6812764811641</v>
      </c>
      <c r="I19" s="17">
        <f>bymonth_average_hmix!I19*bymonth_average_ws!I19</f>
        <v>1057.9414530615063</v>
      </c>
      <c r="J19" s="17">
        <f>bymonth_average_hmix!J19*bymonth_average_ws!J19</f>
        <v>1170.7531019869307</v>
      </c>
      <c r="K19" s="17">
        <f>bymonth_average_hmix!K19*bymonth_average_ws!K19</f>
        <v>888.76605025932326</v>
      </c>
      <c r="L19" s="17">
        <f>bymonth_average_hmix!L19*bymonth_average_ws!L19</f>
        <v>1031.8395813799652</v>
      </c>
      <c r="M19" s="17">
        <f>bymonth_average_hmix!M19*bymonth_average_ws!M19</f>
        <v>663.31338535781731</v>
      </c>
      <c r="N19" s="17">
        <f>bymonth_average_hmix!N19*bymonth_average_ws!N19</f>
        <v>592.61744284776944</v>
      </c>
      <c r="O19" s="4" t="s">
        <v>1576</v>
      </c>
      <c r="P19" s="14">
        <v>0</v>
      </c>
      <c r="Q19" s="1">
        <v>3</v>
      </c>
      <c r="R19" s="18">
        <f t="shared" si="0"/>
        <v>1173.3048638605476</v>
      </c>
    </row>
    <row r="20" spans="1:18" x14ac:dyDescent="0.25">
      <c r="A20">
        <v>16</v>
      </c>
      <c r="B20" t="s">
        <v>283</v>
      </c>
      <c r="C20" s="17">
        <f>bymonth_average_hmix!C20*bymonth_average_ws!C20</f>
        <v>486.0271289936789</v>
      </c>
      <c r="D20" s="17">
        <f>bymonth_average_hmix!D20*bymonth_average_ws!D20</f>
        <v>750.11984897236346</v>
      </c>
      <c r="E20" s="17">
        <f>bymonth_average_hmix!E20*bymonth_average_ws!E20</f>
        <v>902.97025735489854</v>
      </c>
      <c r="F20" s="17">
        <f>bymonth_average_hmix!F20*bymonth_average_ws!F20</f>
        <v>1095.2159557647515</v>
      </c>
      <c r="G20" s="17">
        <f>bymonth_average_hmix!G20*bymonth_average_ws!G20</f>
        <v>1268.8886837589164</v>
      </c>
      <c r="H20" s="17">
        <f>bymonth_average_hmix!H20*bymonth_average_ws!H20</f>
        <v>1133.5024075061792</v>
      </c>
      <c r="I20" s="17">
        <f>bymonth_average_hmix!I20*bymonth_average_ws!I20</f>
        <v>798.92065316568096</v>
      </c>
      <c r="J20" s="17">
        <f>bymonth_average_hmix!J20*bymonth_average_ws!J20</f>
        <v>797.53510636322949</v>
      </c>
      <c r="K20" s="17">
        <f>bymonth_average_hmix!K20*bymonth_average_ws!K20</f>
        <v>641.18252987676419</v>
      </c>
      <c r="L20" s="17">
        <f>bymonth_average_hmix!L20*bymonth_average_ws!L20</f>
        <v>520.42989313040823</v>
      </c>
      <c r="M20" s="17">
        <f>bymonth_average_hmix!M20*bymonth_average_ws!M20</f>
        <v>420.2459332169708</v>
      </c>
      <c r="N20" s="17">
        <f>bymonth_average_hmix!N20*bymonth_average_ws!N20</f>
        <v>338.79161344409027</v>
      </c>
      <c r="O20" s="4" t="s">
        <v>1576</v>
      </c>
      <c r="P20" s="14">
        <v>0</v>
      </c>
      <c r="Q20" s="1">
        <v>3</v>
      </c>
      <c r="R20" s="18">
        <f t="shared" si="0"/>
        <v>762.81916762899436</v>
      </c>
    </row>
    <row r="21" spans="1:18" x14ac:dyDescent="0.25">
      <c r="A21">
        <v>17</v>
      </c>
      <c r="B21" t="s">
        <v>284</v>
      </c>
      <c r="C21" s="17">
        <f>bymonth_average_hmix!C21*bymonth_average_ws!C21</f>
        <v>800.39238578526147</v>
      </c>
      <c r="D21" s="17">
        <f>bymonth_average_hmix!D21*bymonth_average_ws!D21</f>
        <v>1049.2319915984856</v>
      </c>
      <c r="E21" s="17">
        <f>bymonth_average_hmix!E21*bymonth_average_ws!E21</f>
        <v>1276.7790261998123</v>
      </c>
      <c r="F21" s="17">
        <f>bymonth_average_hmix!F21*bymonth_average_ws!F21</f>
        <v>955.27831975761103</v>
      </c>
      <c r="G21" s="17">
        <f>bymonth_average_hmix!G21*bymonth_average_ws!G21</f>
        <v>1299.8450937709529</v>
      </c>
      <c r="H21" s="17">
        <f>bymonth_average_hmix!H21*bymonth_average_ws!H21</f>
        <v>860.86687051057822</v>
      </c>
      <c r="I21" s="17">
        <f>bymonth_average_hmix!I21*bymonth_average_ws!I21</f>
        <v>782.15078876870473</v>
      </c>
      <c r="J21" s="17">
        <f>bymonth_average_hmix!J21*bymonth_average_ws!J21</f>
        <v>760.52528893118131</v>
      </c>
      <c r="K21" s="17">
        <f>bymonth_average_hmix!K21*bymonth_average_ws!K21</f>
        <v>560.94801377128817</v>
      </c>
      <c r="L21" s="17">
        <f>bymonth_average_hmix!L21*bymonth_average_ws!L21</f>
        <v>820.21611459755525</v>
      </c>
      <c r="M21" s="17">
        <f>bymonth_average_hmix!M21*bymonth_average_ws!M21</f>
        <v>803.59684412301806</v>
      </c>
      <c r="N21" s="17">
        <f>bymonth_average_hmix!N21*bymonth_average_ws!N21</f>
        <v>692.5641962832857</v>
      </c>
      <c r="O21" s="4" t="s">
        <v>1576</v>
      </c>
      <c r="P21" s="14">
        <v>0</v>
      </c>
      <c r="Q21" s="1">
        <v>3</v>
      </c>
      <c r="R21" s="18">
        <f t="shared" si="0"/>
        <v>888.53291117481115</v>
      </c>
    </row>
    <row r="22" spans="1:18" x14ac:dyDescent="0.25">
      <c r="A22">
        <v>18</v>
      </c>
      <c r="B22" t="s">
        <v>94</v>
      </c>
      <c r="C22" s="17">
        <f>bymonth_average_hmix!C22*bymonth_average_ws!C22</f>
        <v>917.21402648813853</v>
      </c>
      <c r="D22" s="17">
        <f>bymonth_average_hmix!D22*bymonth_average_ws!D22</f>
        <v>1210.8701180128419</v>
      </c>
      <c r="E22" s="17">
        <f>bymonth_average_hmix!E22*bymonth_average_ws!E22</f>
        <v>2610.8438280998157</v>
      </c>
      <c r="F22" s="17">
        <f>bymonth_average_hmix!F22*bymonth_average_ws!F22</f>
        <v>3780.2624755443912</v>
      </c>
      <c r="G22" s="17">
        <f>bymonth_average_hmix!G22*bymonth_average_ws!G22</f>
        <v>4085.0835910765259</v>
      </c>
      <c r="H22" s="17">
        <f>bymonth_average_hmix!H22*bymonth_average_ws!H22</f>
        <v>4449.9571103193839</v>
      </c>
      <c r="I22" s="17">
        <f>bymonth_average_hmix!I22*bymonth_average_ws!I22</f>
        <v>3356.4179482547779</v>
      </c>
      <c r="J22" s="17">
        <f>bymonth_average_hmix!J22*bymonth_average_ws!J22</f>
        <v>1530.1990794306487</v>
      </c>
      <c r="K22" s="17">
        <f>bymonth_average_hmix!K22*bymonth_average_ws!K22</f>
        <v>1236.9355500063118</v>
      </c>
      <c r="L22" s="17">
        <f>bymonth_average_hmix!L22*bymonth_average_ws!L22</f>
        <v>1220.3445787026183</v>
      </c>
      <c r="M22" s="17">
        <f>bymonth_average_hmix!M22*bymonth_average_ws!M22</f>
        <v>892.2170461328883</v>
      </c>
      <c r="N22" s="17">
        <f>bymonth_average_hmix!N22*bymonth_average_ws!N22</f>
        <v>638.46899857265703</v>
      </c>
      <c r="O22" s="4" t="s">
        <v>1577</v>
      </c>
      <c r="P22" s="14">
        <v>0</v>
      </c>
      <c r="Q22" s="1">
        <v>4</v>
      </c>
      <c r="R22" s="18">
        <f t="shared" si="0"/>
        <v>2160.734529220083</v>
      </c>
    </row>
    <row r="23" spans="1:18" x14ac:dyDescent="0.25">
      <c r="A23">
        <v>19</v>
      </c>
      <c r="B23" t="s">
        <v>103</v>
      </c>
      <c r="C23" s="17">
        <f>bymonth_average_hmix!C23*bymonth_average_ws!C23</f>
        <v>705.72820809258337</v>
      </c>
      <c r="D23" s="17">
        <f>bymonth_average_hmix!D23*bymonth_average_ws!D23</f>
        <v>928.90285343300718</v>
      </c>
      <c r="E23" s="17">
        <f>bymonth_average_hmix!E23*bymonth_average_ws!E23</f>
        <v>2229.9637769266842</v>
      </c>
      <c r="F23" s="17">
        <f>bymonth_average_hmix!F23*bymonth_average_ws!F23</f>
        <v>3583.874381342011</v>
      </c>
      <c r="G23" s="17">
        <f>bymonth_average_hmix!G23*bymonth_average_ws!G23</f>
        <v>4187.8052348944211</v>
      </c>
      <c r="H23" s="17">
        <f>bymonth_average_hmix!H23*bymonth_average_ws!H23</f>
        <v>3517.7295328514592</v>
      </c>
      <c r="I23" s="17">
        <f>bymonth_average_hmix!I23*bymonth_average_ws!I23</f>
        <v>3232.4385022264742</v>
      </c>
      <c r="J23" s="17">
        <f>bymonth_average_hmix!J23*bymonth_average_ws!J23</f>
        <v>1702.496251367018</v>
      </c>
      <c r="K23" s="17">
        <f>bymonth_average_hmix!K23*bymonth_average_ws!K23</f>
        <v>1280.788447971755</v>
      </c>
      <c r="L23" s="17">
        <f>bymonth_average_hmix!L23*bymonth_average_ws!L23</f>
        <v>1048.4064966823526</v>
      </c>
      <c r="M23" s="17">
        <f>bymonth_average_hmix!M23*bymonth_average_ws!M23</f>
        <v>696.04315674075303</v>
      </c>
      <c r="N23" s="17">
        <f>bymonth_average_hmix!N23*bymonth_average_ws!N23</f>
        <v>593.0271317736815</v>
      </c>
      <c r="O23" s="4" t="s">
        <v>1577</v>
      </c>
      <c r="P23" s="14">
        <v>0</v>
      </c>
      <c r="Q23" s="1">
        <v>4</v>
      </c>
      <c r="R23" s="18">
        <f t="shared" si="0"/>
        <v>1975.60033119185</v>
      </c>
    </row>
    <row r="24" spans="1:18" x14ac:dyDescent="0.25">
      <c r="A24">
        <v>20</v>
      </c>
      <c r="B24" t="s">
        <v>285</v>
      </c>
      <c r="C24" s="17">
        <f>bymonth_average_hmix!C24*bymonth_average_ws!C24</f>
        <v>795.19273362302476</v>
      </c>
      <c r="D24" s="17">
        <f>bymonth_average_hmix!D24*bymonth_average_ws!D24</f>
        <v>961.60813034471778</v>
      </c>
      <c r="E24" s="17">
        <f>bymonth_average_hmix!E24*bymonth_average_ws!E24</f>
        <v>2360.4553610509047</v>
      </c>
      <c r="F24" s="17">
        <f>bymonth_average_hmix!F24*bymonth_average_ws!F24</f>
        <v>3913.3485613748439</v>
      </c>
      <c r="G24" s="17">
        <f>bymonth_average_hmix!G24*bymonth_average_ws!G24</f>
        <v>4498.7654896242539</v>
      </c>
      <c r="H24" s="17">
        <f>bymonth_average_hmix!H24*bymonth_average_ws!H24</f>
        <v>4491.6222222451424</v>
      </c>
      <c r="I24" s="17">
        <f>bymonth_average_hmix!I24*bymonth_average_ws!I24</f>
        <v>3539.7245642697653</v>
      </c>
      <c r="J24" s="17">
        <f>bymonth_average_hmix!J24*bymonth_average_ws!J24</f>
        <v>1650.4671860958269</v>
      </c>
      <c r="K24" s="17">
        <f>bymonth_average_hmix!K24*bymonth_average_ws!K24</f>
        <v>1285.7338486232334</v>
      </c>
      <c r="L24" s="17">
        <f>bymonth_average_hmix!L24*bymonth_average_ws!L24</f>
        <v>1029.5538559404624</v>
      </c>
      <c r="M24" s="17">
        <f>bymonth_average_hmix!M24*bymonth_average_ws!M24</f>
        <v>698.88775280873176</v>
      </c>
      <c r="N24" s="17">
        <f>bymonth_average_hmix!N24*bymonth_average_ws!N24</f>
        <v>594.36960215922466</v>
      </c>
      <c r="O24" s="4" t="s">
        <v>1577</v>
      </c>
      <c r="P24" s="14">
        <v>0</v>
      </c>
      <c r="Q24" s="1">
        <v>4</v>
      </c>
      <c r="R24" s="18">
        <f t="shared" si="0"/>
        <v>2151.6441090133444</v>
      </c>
    </row>
    <row r="25" spans="1:18" x14ac:dyDescent="0.25">
      <c r="A25">
        <v>21</v>
      </c>
      <c r="B25" t="s">
        <v>286</v>
      </c>
      <c r="C25" s="17">
        <f>bymonth_average_hmix!C25*bymonth_average_ws!C25</f>
        <v>874.77626093815536</v>
      </c>
      <c r="D25" s="17">
        <f>bymonth_average_hmix!D25*bymonth_average_ws!D25</f>
        <v>1600.1477150062726</v>
      </c>
      <c r="E25" s="17">
        <f>bymonth_average_hmix!E25*bymonth_average_ws!E25</f>
        <v>2246.7012759150366</v>
      </c>
      <c r="F25" s="17">
        <f>bymonth_average_hmix!F25*bymonth_average_ws!F25</f>
        <v>4010.586706587726</v>
      </c>
      <c r="G25" s="17">
        <f>bymonth_average_hmix!G25*bymonth_average_ws!G25</f>
        <v>4640.3830280198399</v>
      </c>
      <c r="H25" s="17">
        <f>bymonth_average_hmix!H25*bymonth_average_ws!H25</f>
        <v>4590.6428937998835</v>
      </c>
      <c r="I25" s="17">
        <f>bymonth_average_hmix!I25*bymonth_average_ws!I25</f>
        <v>2252.6731568274331</v>
      </c>
      <c r="J25" s="17">
        <f>bymonth_average_hmix!J25*bymonth_average_ws!J25</f>
        <v>1457.2145753483876</v>
      </c>
      <c r="K25" s="17">
        <f>bymonth_average_hmix!K25*bymonth_average_ws!K25</f>
        <v>1274.6594118414471</v>
      </c>
      <c r="L25" s="17">
        <f>bymonth_average_hmix!L25*bymonth_average_ws!L25</f>
        <v>1091.6109165337866</v>
      </c>
      <c r="M25" s="17">
        <f>bymonth_average_hmix!M25*bymonth_average_ws!M25</f>
        <v>1052.0409305296578</v>
      </c>
      <c r="N25" s="17">
        <f>bymonth_average_hmix!N25*bymonth_average_ws!N25</f>
        <v>642.03509975519398</v>
      </c>
      <c r="O25" s="4" t="s">
        <v>1578</v>
      </c>
      <c r="P25" s="14">
        <v>0</v>
      </c>
      <c r="Q25" s="1">
        <v>4</v>
      </c>
      <c r="R25" s="18">
        <f t="shared" si="0"/>
        <v>2144.4559975919019</v>
      </c>
    </row>
    <row r="26" spans="1:18" x14ac:dyDescent="0.25">
      <c r="A26">
        <v>22</v>
      </c>
      <c r="B26" t="s">
        <v>287</v>
      </c>
      <c r="C26" s="17">
        <f>bymonth_average_hmix!C26*bymonth_average_ws!C26</f>
        <v>1584.74996581185</v>
      </c>
      <c r="D26" s="17">
        <f>bymonth_average_hmix!D26*bymonth_average_ws!D26</f>
        <v>1874.9141764625206</v>
      </c>
      <c r="E26" s="17">
        <f>bymonth_average_hmix!E26*bymonth_average_ws!E26</f>
        <v>2960.6598564492701</v>
      </c>
      <c r="F26" s="17">
        <f>bymonth_average_hmix!F26*bymonth_average_ws!F26</f>
        <v>3724.1864895793933</v>
      </c>
      <c r="G26" s="17">
        <f>bymonth_average_hmix!G26*bymonth_average_ws!G26</f>
        <v>4708.1992257297115</v>
      </c>
      <c r="H26" s="17">
        <f>bymonth_average_hmix!H26*bymonth_average_ws!H26</f>
        <v>4188.2696348690542</v>
      </c>
      <c r="I26" s="17">
        <f>bymonth_average_hmix!I26*bymonth_average_ws!I26</f>
        <v>2626.8134070194005</v>
      </c>
      <c r="J26" s="17">
        <f>bymonth_average_hmix!J26*bymonth_average_ws!J26</f>
        <v>1861.7473270510079</v>
      </c>
      <c r="K26" s="17">
        <f>bymonth_average_hmix!K26*bymonth_average_ws!K26</f>
        <v>1484.6003011004925</v>
      </c>
      <c r="L26" s="17">
        <f>bymonth_average_hmix!L26*bymonth_average_ws!L26</f>
        <v>1635.6424472954011</v>
      </c>
      <c r="M26" s="17">
        <f>bymonth_average_hmix!M26*bymonth_average_ws!M26</f>
        <v>1143.5581879323954</v>
      </c>
      <c r="N26" s="17">
        <f>bymonth_average_hmix!N26*bymonth_average_ws!N26</f>
        <v>1019.2263779908905</v>
      </c>
      <c r="O26" s="4" t="s">
        <v>1579</v>
      </c>
      <c r="P26" s="14">
        <v>0</v>
      </c>
      <c r="Q26" s="1">
        <v>2</v>
      </c>
      <c r="R26" s="18">
        <f t="shared" si="0"/>
        <v>2401.0472831076158</v>
      </c>
    </row>
    <row r="27" spans="1:18" x14ac:dyDescent="0.25">
      <c r="A27">
        <v>23</v>
      </c>
      <c r="B27" t="s">
        <v>288</v>
      </c>
      <c r="C27" s="17">
        <f>bymonth_average_hmix!C27*bymonth_average_ws!C27</f>
        <v>1003.0527240815763</v>
      </c>
      <c r="D27" s="17">
        <f>bymonth_average_hmix!D27*bymonth_average_ws!D27</f>
        <v>1207.6641389578776</v>
      </c>
      <c r="E27" s="17">
        <f>bymonth_average_hmix!E27*bymonth_average_ws!E27</f>
        <v>2602.6147085122921</v>
      </c>
      <c r="F27" s="17">
        <f>bymonth_average_hmix!F27*bymonth_average_ws!F27</f>
        <v>3746.9359564361062</v>
      </c>
      <c r="G27" s="17">
        <f>bymonth_average_hmix!G27*bymonth_average_ws!G27</f>
        <v>4755.5000329994955</v>
      </c>
      <c r="H27" s="17">
        <f>bymonth_average_hmix!H27*bymonth_average_ws!H27</f>
        <v>5492.6740849061443</v>
      </c>
      <c r="I27" s="17">
        <f>bymonth_average_hmix!I27*bymonth_average_ws!I27</f>
        <v>3751.9890746416818</v>
      </c>
      <c r="J27" s="17">
        <f>bymonth_average_hmix!J27*bymonth_average_ws!J27</f>
        <v>3097.2693417054697</v>
      </c>
      <c r="K27" s="17">
        <f>bymonth_average_hmix!K27*bymonth_average_ws!K27</f>
        <v>1766.153698093397</v>
      </c>
      <c r="L27" s="17">
        <f>bymonth_average_hmix!L27*bymonth_average_ws!L27</f>
        <v>1376.6847971138059</v>
      </c>
      <c r="M27" s="17">
        <f>bymonth_average_hmix!M27*bymonth_average_ws!M27</f>
        <v>1238.4349348574328</v>
      </c>
      <c r="N27" s="17">
        <f>bymonth_average_hmix!N27*bymonth_average_ws!N27</f>
        <v>1098.5835937400802</v>
      </c>
      <c r="O27" s="4" t="s">
        <v>1579</v>
      </c>
      <c r="P27" s="14">
        <v>0</v>
      </c>
      <c r="Q27" s="1">
        <v>2</v>
      </c>
      <c r="R27" s="18">
        <f t="shared" si="0"/>
        <v>2594.7964238371133</v>
      </c>
    </row>
    <row r="28" spans="1:18" x14ac:dyDescent="0.25">
      <c r="A28">
        <v>24</v>
      </c>
      <c r="B28" t="s">
        <v>289</v>
      </c>
      <c r="C28" s="17">
        <f>bymonth_average_hmix!C28*bymonth_average_ws!C28</f>
        <v>899.37911946849295</v>
      </c>
      <c r="D28" s="17">
        <f>bymonth_average_hmix!D28*bymonth_average_ws!D28</f>
        <v>1579.0503712640998</v>
      </c>
      <c r="E28" s="17">
        <f>bymonth_average_hmix!E28*bymonth_average_ws!E28</f>
        <v>2415.0815251429281</v>
      </c>
      <c r="F28" s="17">
        <f>bymonth_average_hmix!F28*bymonth_average_ws!F28</f>
        <v>3748.7374371628189</v>
      </c>
      <c r="G28" s="17">
        <f>bymonth_average_hmix!G28*bymonth_average_ws!G28</f>
        <v>4018.0631489640227</v>
      </c>
      <c r="H28" s="17">
        <f>bymonth_average_hmix!H28*bymonth_average_ws!H28</f>
        <v>5662.6666812533522</v>
      </c>
      <c r="I28" s="17">
        <f>bymonth_average_hmix!I28*bymonth_average_ws!I28</f>
        <v>3237.4205474509763</v>
      </c>
      <c r="J28" s="17">
        <f>bymonth_average_hmix!J28*bymonth_average_ws!J28</f>
        <v>1943.7596561901194</v>
      </c>
      <c r="K28" s="17">
        <f>bymonth_average_hmix!K28*bymonth_average_ws!K28</f>
        <v>1978.1036665468273</v>
      </c>
      <c r="L28" s="17">
        <f>bymonth_average_hmix!L28*bymonth_average_ws!L28</f>
        <v>1104.2730313458999</v>
      </c>
      <c r="M28" s="17">
        <f>bymonth_average_hmix!M28*bymonth_average_ws!M28</f>
        <v>862.22925499181292</v>
      </c>
      <c r="N28" s="17">
        <f>bymonth_average_hmix!N28*bymonth_average_ws!N28</f>
        <v>689.45920371676323</v>
      </c>
      <c r="O28" s="4" t="s">
        <v>1580</v>
      </c>
      <c r="P28" s="14">
        <v>0</v>
      </c>
      <c r="Q28" s="1">
        <v>4</v>
      </c>
      <c r="R28" s="18">
        <f t="shared" si="0"/>
        <v>2344.8519702915096</v>
      </c>
    </row>
    <row r="29" spans="1:18" x14ac:dyDescent="0.25">
      <c r="A29">
        <v>25</v>
      </c>
      <c r="B29" t="s">
        <v>90</v>
      </c>
      <c r="C29" s="17">
        <f>bymonth_average_hmix!C29*bymonth_average_ws!C29</f>
        <v>1264.9223005879307</v>
      </c>
      <c r="D29" s="17">
        <f>bymonth_average_hmix!D29*bymonth_average_ws!D29</f>
        <v>1895.2579320970974</v>
      </c>
      <c r="E29" s="17">
        <f>bymonth_average_hmix!E29*bymonth_average_ws!E29</f>
        <v>2699.8780191730575</v>
      </c>
      <c r="F29" s="17">
        <f>bymonth_average_hmix!F29*bymonth_average_ws!F29</f>
        <v>3466.2966261240445</v>
      </c>
      <c r="G29" s="17">
        <f>bymonth_average_hmix!G29*bymonth_average_ws!G29</f>
        <v>4027.3304298643984</v>
      </c>
      <c r="H29" s="17">
        <f>bymonth_average_hmix!H29*bymonth_average_ws!H29</f>
        <v>5259.2223808458384</v>
      </c>
      <c r="I29" s="17">
        <f>bymonth_average_hmix!I29*bymonth_average_ws!I29</f>
        <v>3658.242210747901</v>
      </c>
      <c r="J29" s="17">
        <f>bymonth_average_hmix!J29*bymonth_average_ws!J29</f>
        <v>2713.7111260993311</v>
      </c>
      <c r="K29" s="17">
        <f>bymonth_average_hmix!K29*bymonth_average_ws!K29</f>
        <v>1449.2346774554635</v>
      </c>
      <c r="L29" s="17">
        <f>bymonth_average_hmix!L29*bymonth_average_ws!L29</f>
        <v>1225.6526720723955</v>
      </c>
      <c r="M29" s="17">
        <f>bymonth_average_hmix!M29*bymonth_average_ws!M29</f>
        <v>1293.9422955930638</v>
      </c>
      <c r="N29" s="17">
        <f>bymonth_average_hmix!N29*bymonth_average_ws!N29</f>
        <v>1427.7275449504709</v>
      </c>
      <c r="O29" s="4" t="s">
        <v>1581</v>
      </c>
      <c r="P29" s="14">
        <v>0</v>
      </c>
      <c r="Q29" s="1">
        <v>5</v>
      </c>
      <c r="R29" s="18">
        <f t="shared" si="0"/>
        <v>2531.7848513009158</v>
      </c>
    </row>
    <row r="30" spans="1:18" x14ac:dyDescent="0.25">
      <c r="A30">
        <v>26</v>
      </c>
      <c r="B30" t="s">
        <v>106</v>
      </c>
      <c r="C30" s="17">
        <f>bymonth_average_hmix!C30*bymonth_average_ws!C30</f>
        <v>1023.592111141564</v>
      </c>
      <c r="D30" s="17">
        <f>bymonth_average_hmix!D30*bymonth_average_ws!D30</f>
        <v>1277.1684546844672</v>
      </c>
      <c r="E30" s="17">
        <f>bymonth_average_hmix!E30*bymonth_average_ws!E30</f>
        <v>1303.8713126089117</v>
      </c>
      <c r="F30" s="17">
        <f>bymonth_average_hmix!F30*bymonth_average_ws!F30</f>
        <v>1456.7467664262931</v>
      </c>
      <c r="G30" s="17">
        <f>bymonth_average_hmix!G30*bymonth_average_ws!G30</f>
        <v>2561.4022145096133</v>
      </c>
      <c r="H30" s="17">
        <f>bymonth_average_hmix!H30*bymonth_average_ws!H30</f>
        <v>4340.0836709308333</v>
      </c>
      <c r="I30" s="17">
        <f>bymonth_average_hmix!I30*bymonth_average_ws!I30</f>
        <v>4881.9355162915681</v>
      </c>
      <c r="J30" s="17">
        <f>bymonth_average_hmix!J30*bymonth_average_ws!J30</f>
        <v>4549.0901540000023</v>
      </c>
      <c r="K30" s="17">
        <f>bymonth_average_hmix!K30*bymonth_average_ws!K30</f>
        <v>2022.4385789337155</v>
      </c>
      <c r="L30" s="17">
        <f>bymonth_average_hmix!L30*bymonth_average_ws!L30</f>
        <v>1136.5793823614488</v>
      </c>
      <c r="M30" s="17">
        <f>bymonth_average_hmix!M30*bymonth_average_ws!M30</f>
        <v>1252.8061461448578</v>
      </c>
      <c r="N30" s="17">
        <f>bymonth_average_hmix!N30*bymonth_average_ws!N30</f>
        <v>1498.1349406808977</v>
      </c>
      <c r="O30" s="4" t="s">
        <v>1581</v>
      </c>
      <c r="P30" s="14">
        <v>1</v>
      </c>
      <c r="Q30" s="1">
        <v>5</v>
      </c>
      <c r="R30" s="18">
        <f t="shared" si="0"/>
        <v>2275.3207707261804</v>
      </c>
    </row>
    <row r="31" spans="1:18" x14ac:dyDescent="0.25">
      <c r="A31">
        <v>27</v>
      </c>
      <c r="B31" t="s">
        <v>290</v>
      </c>
      <c r="C31" s="17">
        <f>bymonth_average_hmix!C31*bymonth_average_ws!C31</f>
        <v>1234.0650280899117</v>
      </c>
      <c r="D31" s="17">
        <f>bymonth_average_hmix!D31*bymonth_average_ws!D31</f>
        <v>1889.6065394984018</v>
      </c>
      <c r="E31" s="17">
        <f>bymonth_average_hmix!E31*bymonth_average_ws!E31</f>
        <v>2393.4458293166767</v>
      </c>
      <c r="F31" s="17">
        <f>bymonth_average_hmix!F31*bymonth_average_ws!F31</f>
        <v>3025.0018449516756</v>
      </c>
      <c r="G31" s="17">
        <f>bymonth_average_hmix!G31*bymonth_average_ws!G31</f>
        <v>3881.8016913337242</v>
      </c>
      <c r="H31" s="17">
        <f>bymonth_average_hmix!H31*bymonth_average_ws!H31</f>
        <v>5063.6379817961597</v>
      </c>
      <c r="I31" s="17">
        <f>bymonth_average_hmix!I31*bymonth_average_ws!I31</f>
        <v>3347.1279491732876</v>
      </c>
      <c r="J31" s="17">
        <f>bymonth_average_hmix!J31*bymonth_average_ws!J31</f>
        <v>2793.5848147135835</v>
      </c>
      <c r="K31" s="17">
        <f>bymonth_average_hmix!K31*bymonth_average_ws!K31</f>
        <v>1484.9256192325302</v>
      </c>
      <c r="L31" s="17">
        <f>bymonth_average_hmix!L31*bymonth_average_ws!L31</f>
        <v>1076.1924991941601</v>
      </c>
      <c r="M31" s="17">
        <f>bymonth_average_hmix!M31*bymonth_average_ws!M31</f>
        <v>1219.8473519212557</v>
      </c>
      <c r="N31" s="17">
        <f>bymonth_average_hmix!N31*bymonth_average_ws!N31</f>
        <v>1360.4713184029702</v>
      </c>
      <c r="O31" s="4" t="s">
        <v>1581</v>
      </c>
      <c r="P31" s="14">
        <v>0</v>
      </c>
      <c r="Q31" s="1">
        <v>5</v>
      </c>
      <c r="R31" s="18">
        <f t="shared" si="0"/>
        <v>2397.4757056353619</v>
      </c>
    </row>
    <row r="32" spans="1:18" x14ac:dyDescent="0.25">
      <c r="A32">
        <v>28</v>
      </c>
      <c r="B32" t="s">
        <v>291</v>
      </c>
      <c r="C32" s="17">
        <f>bymonth_average_hmix!C32*bymonth_average_ws!C32</f>
        <v>1188.0225659184391</v>
      </c>
      <c r="D32" s="17">
        <f>bymonth_average_hmix!D32*bymonth_average_ws!D32</f>
        <v>1485.2373011894865</v>
      </c>
      <c r="E32" s="17">
        <f>bymonth_average_hmix!E32*bymonth_average_ws!E32</f>
        <v>2830.1980196055852</v>
      </c>
      <c r="F32" s="17">
        <f>bymonth_average_hmix!F32*bymonth_average_ws!F32</f>
        <v>3690.8388552916485</v>
      </c>
      <c r="G32" s="17">
        <f>bymonth_average_hmix!G32*bymonth_average_ws!G32</f>
        <v>5225.2596809710894</v>
      </c>
      <c r="H32" s="17">
        <f>bymonth_average_hmix!H32*bymonth_average_ws!H32</f>
        <v>3617.2603251927426</v>
      </c>
      <c r="I32" s="17">
        <f>bymonth_average_hmix!I32*bymonth_average_ws!I32</f>
        <v>1035.8470771568896</v>
      </c>
      <c r="J32" s="17">
        <f>bymonth_average_hmix!J32*bymonth_average_ws!J32</f>
        <v>1118.0751868599875</v>
      </c>
      <c r="K32" s="17">
        <f>bymonth_average_hmix!K32*bymonth_average_ws!K32</f>
        <v>1484.1023419837009</v>
      </c>
      <c r="L32" s="17">
        <f>bymonth_average_hmix!L32*bymonth_average_ws!L32</f>
        <v>1835.9694856553126</v>
      </c>
      <c r="M32" s="17">
        <f>bymonth_average_hmix!M32*bymonth_average_ws!M32</f>
        <v>1050.7653707106949</v>
      </c>
      <c r="N32" s="17">
        <f>bymonth_average_hmix!N32*bymonth_average_ws!N32</f>
        <v>954.22868842615435</v>
      </c>
      <c r="O32" s="4" t="s">
        <v>1582</v>
      </c>
      <c r="P32" s="14">
        <v>0</v>
      </c>
      <c r="Q32" s="1">
        <v>6</v>
      </c>
      <c r="R32" s="18">
        <f t="shared" si="0"/>
        <v>2126.3170749134779</v>
      </c>
    </row>
    <row r="33" spans="1:18" x14ac:dyDescent="0.25">
      <c r="A33">
        <v>29</v>
      </c>
      <c r="B33" t="s">
        <v>292</v>
      </c>
      <c r="C33" s="17">
        <f>bymonth_average_hmix!C33*bymonth_average_ws!C33</f>
        <v>1193.6246417830255</v>
      </c>
      <c r="D33" s="17">
        <f>bymonth_average_hmix!D33*bymonth_average_ws!D33</f>
        <v>2149.7446402996343</v>
      </c>
      <c r="E33" s="17">
        <f>bymonth_average_hmix!E33*bymonth_average_ws!E33</f>
        <v>2879.8360121059186</v>
      </c>
      <c r="F33" s="17">
        <f>bymonth_average_hmix!F33*bymonth_average_ws!F33</f>
        <v>4354.4262630198255</v>
      </c>
      <c r="G33" s="17">
        <f>bymonth_average_hmix!G33*bymonth_average_ws!G33</f>
        <v>5305.9971942678976</v>
      </c>
      <c r="H33" s="17">
        <f>bymonth_average_hmix!H33*bymonth_average_ws!H33</f>
        <v>4251.7586470119359</v>
      </c>
      <c r="I33" s="17">
        <f>bymonth_average_hmix!I33*bymonth_average_ws!I33</f>
        <v>1907.9316126589379</v>
      </c>
      <c r="J33" s="17">
        <f>bymonth_average_hmix!J33*bymonth_average_ws!J33</f>
        <v>1363.5615836996319</v>
      </c>
      <c r="K33" s="17">
        <f>bymonth_average_hmix!K33*bymonth_average_ws!K33</f>
        <v>1317.7922807712923</v>
      </c>
      <c r="L33" s="17">
        <f>bymonth_average_hmix!L33*bymonth_average_ws!L33</f>
        <v>1336.9474937121997</v>
      </c>
      <c r="M33" s="17">
        <f>bymonth_average_hmix!M33*bymonth_average_ws!M33</f>
        <v>1337.0011982233896</v>
      </c>
      <c r="N33" s="17">
        <f>bymonth_average_hmix!N33*bymonth_average_ws!N33</f>
        <v>820.94728811522259</v>
      </c>
      <c r="O33" s="4" t="s">
        <v>1582</v>
      </c>
      <c r="P33" s="14">
        <v>0</v>
      </c>
      <c r="Q33" s="1">
        <v>6</v>
      </c>
      <c r="R33" s="18">
        <f t="shared" si="0"/>
        <v>2351.630737972409</v>
      </c>
    </row>
    <row r="34" spans="1:18" x14ac:dyDescent="0.25">
      <c r="A34">
        <v>30</v>
      </c>
      <c r="B34" t="s">
        <v>293</v>
      </c>
      <c r="C34" s="17">
        <f>bymonth_average_hmix!C34*bymonth_average_ws!C34</f>
        <v>1133.7339303963499</v>
      </c>
      <c r="D34" s="17">
        <f>bymonth_average_hmix!D34*bymonth_average_ws!D34</f>
        <v>2014.429133376113</v>
      </c>
      <c r="E34" s="17">
        <f>bymonth_average_hmix!E34*bymonth_average_ws!E34</f>
        <v>2999.8880060324072</v>
      </c>
      <c r="F34" s="17">
        <f>bymonth_average_hmix!F34*bymonth_average_ws!F34</f>
        <v>4264.0786672864097</v>
      </c>
      <c r="G34" s="17">
        <f>bymonth_average_hmix!G34*bymonth_average_ws!G34</f>
        <v>5375.3444727013666</v>
      </c>
      <c r="H34" s="17">
        <f>bymonth_average_hmix!H34*bymonth_average_ws!H34</f>
        <v>3809.8565697180647</v>
      </c>
      <c r="I34" s="17">
        <f>bymonth_average_hmix!I34*bymonth_average_ws!I34</f>
        <v>1414.8232261618091</v>
      </c>
      <c r="J34" s="17">
        <f>bymonth_average_hmix!J34*bymonth_average_ws!J34</f>
        <v>1099.4722397060043</v>
      </c>
      <c r="K34" s="17">
        <f>bymonth_average_hmix!K34*bymonth_average_ws!K34</f>
        <v>1096.6919624387301</v>
      </c>
      <c r="L34" s="17">
        <f>bymonth_average_hmix!L34*bymonth_average_ws!L34</f>
        <v>1492.8568771839825</v>
      </c>
      <c r="M34" s="17">
        <f>bymonth_average_hmix!M34*bymonth_average_ws!M34</f>
        <v>1189.0608376906396</v>
      </c>
      <c r="N34" s="17">
        <f>bymonth_average_hmix!N34*bymonth_average_ws!N34</f>
        <v>811.92469418284315</v>
      </c>
      <c r="O34" s="4" t="s">
        <v>1582</v>
      </c>
      <c r="P34" s="14">
        <v>0</v>
      </c>
      <c r="Q34" s="1">
        <v>6</v>
      </c>
      <c r="R34" s="18">
        <f t="shared" si="0"/>
        <v>2225.1800514062265</v>
      </c>
    </row>
    <row r="35" spans="1:18" x14ac:dyDescent="0.25">
      <c r="A35">
        <v>31</v>
      </c>
      <c r="B35" t="s">
        <v>294</v>
      </c>
      <c r="C35" s="17">
        <f>bymonth_average_hmix!C35*bymonth_average_ws!C35</f>
        <v>1242.4706180392445</v>
      </c>
      <c r="D35" s="17">
        <f>bymonth_average_hmix!D35*bymonth_average_ws!D35</f>
        <v>2003.224450057784</v>
      </c>
      <c r="E35" s="17">
        <f>bymonth_average_hmix!E35*bymonth_average_ws!E35</f>
        <v>3064.3572671246238</v>
      </c>
      <c r="F35" s="17">
        <f>bymonth_average_hmix!F35*bymonth_average_ws!F35</f>
        <v>4213.0517394372282</v>
      </c>
      <c r="G35" s="17">
        <f>bymonth_average_hmix!G35*bymonth_average_ws!G35</f>
        <v>5459.3833060780898</v>
      </c>
      <c r="H35" s="17">
        <f>bymonth_average_hmix!H35*bymonth_average_ws!H35</f>
        <v>3737.0017614721874</v>
      </c>
      <c r="I35" s="17">
        <f>bymonth_average_hmix!I35*bymonth_average_ws!I35</f>
        <v>1106.4429244133817</v>
      </c>
      <c r="J35" s="17">
        <f>bymonth_average_hmix!J35*bymonth_average_ws!J35</f>
        <v>929.01333509335859</v>
      </c>
      <c r="K35" s="17">
        <f>bymonth_average_hmix!K35*bymonth_average_ws!K35</f>
        <v>1276.3386360312884</v>
      </c>
      <c r="L35" s="17">
        <f>bymonth_average_hmix!L35*bymonth_average_ws!L35</f>
        <v>1505.6025720228793</v>
      </c>
      <c r="M35" s="17">
        <f>bymonth_average_hmix!M35*bymonth_average_ws!M35</f>
        <v>1040.0262070841609</v>
      </c>
      <c r="N35" s="17">
        <f>bymonth_average_hmix!N35*bymonth_average_ws!N35</f>
        <v>942.19769700697304</v>
      </c>
      <c r="O35" s="4" t="s">
        <v>1582</v>
      </c>
      <c r="P35" s="14">
        <v>0</v>
      </c>
      <c r="Q35" s="1">
        <v>6</v>
      </c>
      <c r="R35" s="18">
        <f t="shared" si="0"/>
        <v>2209.9258761550996</v>
      </c>
    </row>
    <row r="36" spans="1:18" x14ac:dyDescent="0.25">
      <c r="A36">
        <v>32</v>
      </c>
      <c r="B36" t="s">
        <v>295</v>
      </c>
      <c r="C36" s="17">
        <f>bymonth_average_hmix!C36*bymonth_average_ws!C36</f>
        <v>1090.1512946122682</v>
      </c>
      <c r="D36" s="17">
        <f>bymonth_average_hmix!D36*bymonth_average_ws!D36</f>
        <v>1573.998480123174</v>
      </c>
      <c r="E36" s="17">
        <f>bymonth_average_hmix!E36*bymonth_average_ws!E36</f>
        <v>2599.0312927761547</v>
      </c>
      <c r="F36" s="17">
        <f>bymonth_average_hmix!F36*bymonth_average_ws!F36</f>
        <v>4186.0736046958646</v>
      </c>
      <c r="G36" s="17">
        <f>bymonth_average_hmix!G36*bymonth_average_ws!G36</f>
        <v>5790.4647921773512</v>
      </c>
      <c r="H36" s="17">
        <f>bymonth_average_hmix!H36*bymonth_average_ws!H36</f>
        <v>5190.9504565595807</v>
      </c>
      <c r="I36" s="17">
        <f>bymonth_average_hmix!I36*bymonth_average_ws!I36</f>
        <v>2073.9598536900485</v>
      </c>
      <c r="J36" s="17">
        <f>bymonth_average_hmix!J36*bymonth_average_ws!J36</f>
        <v>1677.1195701098502</v>
      </c>
      <c r="K36" s="17">
        <f>bymonth_average_hmix!K36*bymonth_average_ws!K36</f>
        <v>1591.393535106015</v>
      </c>
      <c r="L36" s="17">
        <f>bymonth_average_hmix!L36*bymonth_average_ws!L36</f>
        <v>1793.7304233402656</v>
      </c>
      <c r="M36" s="17">
        <f>bymonth_average_hmix!M36*bymonth_average_ws!M36</f>
        <v>1150.802370453667</v>
      </c>
      <c r="N36" s="17">
        <f>bymonth_average_hmix!N36*bymonth_average_ws!N36</f>
        <v>816.70683126669803</v>
      </c>
      <c r="O36" s="4" t="s">
        <v>1583</v>
      </c>
      <c r="P36" s="14">
        <v>0</v>
      </c>
      <c r="Q36" s="1">
        <v>6</v>
      </c>
      <c r="R36" s="18">
        <f t="shared" si="0"/>
        <v>2461.1985420759115</v>
      </c>
    </row>
    <row r="37" spans="1:18" x14ac:dyDescent="0.25">
      <c r="A37">
        <v>33</v>
      </c>
      <c r="B37" t="s">
        <v>105</v>
      </c>
      <c r="C37" s="17">
        <f>bymonth_average_hmix!C37*bymonth_average_ws!C37</f>
        <v>719.24058749408675</v>
      </c>
      <c r="D37" s="17">
        <f>bymonth_average_hmix!D37*bymonth_average_ws!D37</f>
        <v>853.59856747648519</v>
      </c>
      <c r="E37" s="17">
        <f>bymonth_average_hmix!E37*bymonth_average_ws!E37</f>
        <v>939.71002542984024</v>
      </c>
      <c r="F37" s="17">
        <f>bymonth_average_hmix!F37*bymonth_average_ws!F37</f>
        <v>1255.1153072583818</v>
      </c>
      <c r="G37" s="17">
        <f>bymonth_average_hmix!G37*bymonth_average_ws!G37</f>
        <v>1755.9808037062971</v>
      </c>
      <c r="H37" s="17">
        <f>bymonth_average_hmix!H37*bymonth_average_ws!H37</f>
        <v>1740.5361804880988</v>
      </c>
      <c r="I37" s="17">
        <f>bymonth_average_hmix!I37*bymonth_average_ws!I37</f>
        <v>1195.9286443377355</v>
      </c>
      <c r="J37" s="17">
        <f>bymonth_average_hmix!J37*bymonth_average_ws!J37</f>
        <v>1218.0814771054734</v>
      </c>
      <c r="K37" s="17">
        <f>bymonth_average_hmix!K37*bymonth_average_ws!K37</f>
        <v>1399.3979228796882</v>
      </c>
      <c r="L37" s="17">
        <f>bymonth_average_hmix!L37*bymonth_average_ws!L37</f>
        <v>1029.1253499853699</v>
      </c>
      <c r="M37" s="17">
        <f>bymonth_average_hmix!M37*bymonth_average_ws!M37</f>
        <v>610.92944623953747</v>
      </c>
      <c r="N37" s="17">
        <f>bymonth_average_hmix!N37*bymonth_average_ws!N37</f>
        <v>509.2447796437832</v>
      </c>
      <c r="O37" s="4" t="s">
        <v>1583</v>
      </c>
      <c r="P37" s="14">
        <v>0</v>
      </c>
      <c r="Q37" s="1">
        <v>6</v>
      </c>
      <c r="R37" s="18">
        <f t="shared" si="0"/>
        <v>1102.2407576703984</v>
      </c>
    </row>
    <row r="38" spans="1:18" x14ac:dyDescent="0.25">
      <c r="A38">
        <v>34</v>
      </c>
      <c r="B38" t="s">
        <v>93</v>
      </c>
      <c r="C38" s="17">
        <f>bymonth_average_hmix!C38*bymonth_average_ws!C38</f>
        <v>1319.4815689402253</v>
      </c>
      <c r="D38" s="17">
        <f>bymonth_average_hmix!D38*bymonth_average_ws!D38</f>
        <v>1710.4009533088897</v>
      </c>
      <c r="E38" s="17">
        <f>bymonth_average_hmix!E38*bymonth_average_ws!E38</f>
        <v>3005.6267342688484</v>
      </c>
      <c r="F38" s="17">
        <f>bymonth_average_hmix!F38*bymonth_average_ws!F38</f>
        <v>3095.3431378757509</v>
      </c>
      <c r="G38" s="17">
        <f>bymonth_average_hmix!G38*bymonth_average_ws!G38</f>
        <v>3171.9486311105379</v>
      </c>
      <c r="H38" s="17">
        <f>bymonth_average_hmix!H38*bymonth_average_ws!H38</f>
        <v>3466.5327409420124</v>
      </c>
      <c r="I38" s="17">
        <f>bymonth_average_hmix!I38*bymonth_average_ws!I38</f>
        <v>2302.691257385427</v>
      </c>
      <c r="J38" s="17">
        <f>bymonth_average_hmix!J38*bymonth_average_ws!J38</f>
        <v>1605.4956824651942</v>
      </c>
      <c r="K38" s="17">
        <f>bymonth_average_hmix!K38*bymonth_average_ws!K38</f>
        <v>1143.7644169380133</v>
      </c>
      <c r="L38" s="17">
        <f>bymonth_average_hmix!L38*bymonth_average_ws!L38</f>
        <v>1265.2770882302411</v>
      </c>
      <c r="M38" s="17">
        <f>bymonth_average_hmix!M38*bymonth_average_ws!M38</f>
        <v>885.42599685844937</v>
      </c>
      <c r="N38" s="17">
        <f>bymonth_average_hmix!N38*bymonth_average_ws!N38</f>
        <v>774.46445337766306</v>
      </c>
      <c r="O38" s="4" t="s">
        <v>1584</v>
      </c>
      <c r="P38" s="14">
        <v>0</v>
      </c>
      <c r="Q38" s="1">
        <v>4</v>
      </c>
      <c r="R38" s="18">
        <f t="shared" si="0"/>
        <v>1978.871055141771</v>
      </c>
    </row>
    <row r="39" spans="1:18" x14ac:dyDescent="0.25">
      <c r="A39">
        <v>35</v>
      </c>
      <c r="B39" t="s">
        <v>296</v>
      </c>
      <c r="C39" s="17">
        <f>bymonth_average_hmix!C39*bymonth_average_ws!C39</f>
        <v>2289.3736138157851</v>
      </c>
      <c r="D39" s="17">
        <f>bymonth_average_hmix!D39*bymonth_average_ws!D39</f>
        <v>2566.6149102231643</v>
      </c>
      <c r="E39" s="17">
        <f>bymonth_average_hmix!E39*bymonth_average_ws!E39</f>
        <v>3759.2551152900833</v>
      </c>
      <c r="F39" s="17">
        <f>bymonth_average_hmix!F39*bymonth_average_ws!F39</f>
        <v>2913.2600229129425</v>
      </c>
      <c r="G39" s="17">
        <f>bymonth_average_hmix!G39*bymonth_average_ws!G39</f>
        <v>3281.9641939727958</v>
      </c>
      <c r="H39" s="17">
        <f>bymonth_average_hmix!H39*bymonth_average_ws!H39</f>
        <v>4459.4696975821898</v>
      </c>
      <c r="I39" s="17">
        <f>bymonth_average_hmix!I39*bymonth_average_ws!I39</f>
        <v>6329.142246396661</v>
      </c>
      <c r="J39" s="17">
        <f>bymonth_average_hmix!J39*bymonth_average_ws!J39</f>
        <v>5748.0346198660591</v>
      </c>
      <c r="K39" s="17">
        <f>bymonth_average_hmix!K39*bymonth_average_ws!K39</f>
        <v>1842.7324972305298</v>
      </c>
      <c r="L39" s="17">
        <f>bymonth_average_hmix!L39*bymonth_average_ws!L39</f>
        <v>2464.196713260264</v>
      </c>
      <c r="M39" s="17">
        <f>bymonth_average_hmix!M39*bymonth_average_ws!M39</f>
        <v>2155.9078471760913</v>
      </c>
      <c r="N39" s="17">
        <f>bymonth_average_hmix!N39*bymonth_average_ws!N39</f>
        <v>2159.7089230477914</v>
      </c>
      <c r="O39" s="4" t="s">
        <v>1585</v>
      </c>
      <c r="P39" s="14">
        <v>0</v>
      </c>
      <c r="Q39" s="1">
        <v>1</v>
      </c>
      <c r="R39" s="18">
        <f t="shared" si="0"/>
        <v>3330.805033397864</v>
      </c>
    </row>
    <row r="40" spans="1:18" x14ac:dyDescent="0.25">
      <c r="A40">
        <v>36</v>
      </c>
      <c r="B40" t="s">
        <v>297</v>
      </c>
      <c r="C40" s="17">
        <f>bymonth_average_hmix!C40*bymonth_average_ws!C40</f>
        <v>2281.180759890613</v>
      </c>
      <c r="D40" s="17">
        <f>bymonth_average_hmix!D40*bymonth_average_ws!D40</f>
        <v>2530.3441768818307</v>
      </c>
      <c r="E40" s="17">
        <f>bymonth_average_hmix!E40*bymonth_average_ws!E40</f>
        <v>2843.0913022648801</v>
      </c>
      <c r="F40" s="17">
        <f>bymonth_average_hmix!F40*bymonth_average_ws!F40</f>
        <v>2617.3252167647183</v>
      </c>
      <c r="G40" s="17">
        <f>bymonth_average_hmix!G40*bymonth_average_ws!G40</f>
        <v>4487.473347928747</v>
      </c>
      <c r="H40" s="17">
        <f>bymonth_average_hmix!H40*bymonth_average_ws!H40</f>
        <v>4123.8363588254306</v>
      </c>
      <c r="I40" s="17">
        <f>bymonth_average_hmix!I40*bymonth_average_ws!I40</f>
        <v>5084.1023518385255</v>
      </c>
      <c r="J40" s="17">
        <f>bymonth_average_hmix!J40*bymonth_average_ws!J40</f>
        <v>4414.6892637486271</v>
      </c>
      <c r="K40" s="17">
        <f>bymonth_average_hmix!K40*bymonth_average_ws!K40</f>
        <v>1910.3956003980845</v>
      </c>
      <c r="L40" s="17">
        <f>bymonth_average_hmix!L40*bymonth_average_ws!L40</f>
        <v>2050.1421226015682</v>
      </c>
      <c r="M40" s="17">
        <f>bymonth_average_hmix!M40*bymonth_average_ws!M40</f>
        <v>2298.4363906505932</v>
      </c>
      <c r="N40" s="17">
        <f>bymonth_average_hmix!N40*bymonth_average_ws!N40</f>
        <v>2145.1221949818073</v>
      </c>
      <c r="O40" s="4" t="s">
        <v>1585</v>
      </c>
      <c r="P40" s="14">
        <v>0</v>
      </c>
      <c r="Q40" s="1">
        <v>1</v>
      </c>
      <c r="R40" s="18">
        <f t="shared" si="0"/>
        <v>3065.5115905646194</v>
      </c>
    </row>
    <row r="41" spans="1:18" x14ac:dyDescent="0.25">
      <c r="A41">
        <v>37</v>
      </c>
      <c r="B41" t="s">
        <v>298</v>
      </c>
      <c r="C41" s="17">
        <f>bymonth_average_hmix!C41*bymonth_average_ws!C41</f>
        <v>1507.6071643168968</v>
      </c>
      <c r="D41" s="17">
        <f>bymonth_average_hmix!D41*bymonth_average_ws!D41</f>
        <v>1949.7582814420421</v>
      </c>
      <c r="E41" s="17">
        <f>bymonth_average_hmix!E41*bymonth_average_ws!E41</f>
        <v>2618.4502883620335</v>
      </c>
      <c r="F41" s="17">
        <f>bymonth_average_hmix!F41*bymonth_average_ws!F41</f>
        <v>2950.7042533625627</v>
      </c>
      <c r="G41" s="17">
        <f>bymonth_average_hmix!G41*bymonth_average_ws!G41</f>
        <v>4778.0173929979155</v>
      </c>
      <c r="H41" s="17">
        <f>bymonth_average_hmix!H41*bymonth_average_ws!H41</f>
        <v>7012.6780166012268</v>
      </c>
      <c r="I41" s="17">
        <f>bymonth_average_hmix!I41*bymonth_average_ws!I41</f>
        <v>6563.9804850061446</v>
      </c>
      <c r="J41" s="17">
        <f>bymonth_average_hmix!J41*bymonth_average_ws!J41</f>
        <v>5503.3049141342699</v>
      </c>
      <c r="K41" s="17">
        <f>bymonth_average_hmix!K41*bymonth_average_ws!K41</f>
        <v>2042.5010573317588</v>
      </c>
      <c r="L41" s="17">
        <f>bymonth_average_hmix!L41*bymonth_average_ws!L41</f>
        <v>1708.8652545444816</v>
      </c>
      <c r="M41" s="17">
        <f>bymonth_average_hmix!M41*bymonth_average_ws!M41</f>
        <v>1715.4076374995609</v>
      </c>
      <c r="N41" s="17">
        <f>bymonth_average_hmix!N41*bymonth_average_ws!N41</f>
        <v>1613.1875819344139</v>
      </c>
      <c r="O41" s="4" t="s">
        <v>1585</v>
      </c>
      <c r="P41" s="14">
        <v>0</v>
      </c>
      <c r="Q41" s="1">
        <v>1</v>
      </c>
      <c r="R41" s="18">
        <f t="shared" si="0"/>
        <v>3330.3718606277748</v>
      </c>
    </row>
    <row r="42" spans="1:18" x14ac:dyDescent="0.25">
      <c r="A42">
        <v>38</v>
      </c>
      <c r="B42" t="s">
        <v>299</v>
      </c>
      <c r="C42" s="17">
        <f>bymonth_average_hmix!C42*bymonth_average_ws!C42</f>
        <v>1915.0025094757782</v>
      </c>
      <c r="D42" s="17">
        <f>bymonth_average_hmix!D42*bymonth_average_ws!D42</f>
        <v>2311.7519504550619</v>
      </c>
      <c r="E42" s="17">
        <f>bymonth_average_hmix!E42*bymonth_average_ws!E42</f>
        <v>2983.3442931157761</v>
      </c>
      <c r="F42" s="17">
        <f>bymonth_average_hmix!F42*bymonth_average_ws!F42</f>
        <v>3010.4705915062086</v>
      </c>
      <c r="G42" s="17">
        <f>bymonth_average_hmix!G42*bymonth_average_ws!G42</f>
        <v>4465.9629472187316</v>
      </c>
      <c r="H42" s="17">
        <f>bymonth_average_hmix!H42*bymonth_average_ws!H42</f>
        <v>3581.3785716996499</v>
      </c>
      <c r="I42" s="17">
        <f>bymonth_average_hmix!I42*bymonth_average_ws!I42</f>
        <v>3492.2027908950654</v>
      </c>
      <c r="J42" s="17">
        <f>bymonth_average_hmix!J42*bymonth_average_ws!J42</f>
        <v>3301.6992699113098</v>
      </c>
      <c r="K42" s="17">
        <f>bymonth_average_hmix!K42*bymonth_average_ws!K42</f>
        <v>1773.513773638964</v>
      </c>
      <c r="L42" s="17">
        <f>bymonth_average_hmix!L42*bymonth_average_ws!L42</f>
        <v>1990.4404449793276</v>
      </c>
      <c r="M42" s="17">
        <f>bymonth_average_hmix!M42*bymonth_average_ws!M42</f>
        <v>2087.7707188712529</v>
      </c>
      <c r="N42" s="17">
        <f>bymonth_average_hmix!N42*bymonth_average_ws!N42</f>
        <v>1943.6964302294734</v>
      </c>
      <c r="O42" s="4" t="s">
        <v>1585</v>
      </c>
      <c r="P42" s="14">
        <v>0</v>
      </c>
      <c r="Q42" s="1">
        <v>1</v>
      </c>
      <c r="R42" s="18">
        <f t="shared" si="0"/>
        <v>2738.1028576663834</v>
      </c>
    </row>
    <row r="43" spans="1:18" x14ac:dyDescent="0.25">
      <c r="A43">
        <v>39</v>
      </c>
      <c r="B43" t="s">
        <v>300</v>
      </c>
      <c r="C43" s="17">
        <f>bymonth_average_hmix!C43*bymonth_average_ws!C43</f>
        <v>1147.018047019325</v>
      </c>
      <c r="D43" s="17">
        <f>bymonth_average_hmix!D43*bymonth_average_ws!D43</f>
        <v>1690.846469203382</v>
      </c>
      <c r="E43" s="17">
        <f>bymonth_average_hmix!E43*bymonth_average_ws!E43</f>
        <v>3098.9476155971338</v>
      </c>
      <c r="F43" s="17">
        <f>bymonth_average_hmix!F43*bymonth_average_ws!F43</f>
        <v>4130.7709872815149</v>
      </c>
      <c r="G43" s="17">
        <f>bymonth_average_hmix!G43*bymonth_average_ws!G43</f>
        <v>4929.9509343694726</v>
      </c>
      <c r="H43" s="17">
        <f>bymonth_average_hmix!H43*bymonth_average_ws!H43</f>
        <v>5623.1834070420937</v>
      </c>
      <c r="I43" s="17">
        <f>bymonth_average_hmix!I43*bymonth_average_ws!I43</f>
        <v>3156.9508799586188</v>
      </c>
      <c r="J43" s="17">
        <f>bymonth_average_hmix!J43*bymonth_average_ws!J43</f>
        <v>2693.2937957927197</v>
      </c>
      <c r="K43" s="17">
        <f>bymonth_average_hmix!K43*bymonth_average_ws!K43</f>
        <v>1671.3511189887047</v>
      </c>
      <c r="L43" s="17">
        <f>bymonth_average_hmix!L43*bymonth_average_ws!L43</f>
        <v>1486.6687212683864</v>
      </c>
      <c r="M43" s="17">
        <f>bymonth_average_hmix!M43*bymonth_average_ws!M43</f>
        <v>1366.0266855762763</v>
      </c>
      <c r="N43" s="17">
        <f>bymonth_average_hmix!N43*bymonth_average_ws!N43</f>
        <v>1103.3915119726394</v>
      </c>
      <c r="O43" s="4" t="s">
        <v>1586</v>
      </c>
      <c r="P43" s="14">
        <v>0</v>
      </c>
      <c r="Q43" s="1">
        <v>2</v>
      </c>
      <c r="R43" s="18">
        <f t="shared" si="0"/>
        <v>2674.8666811725225</v>
      </c>
    </row>
    <row r="44" spans="1:18" x14ac:dyDescent="0.25">
      <c r="A44">
        <v>40</v>
      </c>
      <c r="B44" t="s">
        <v>301</v>
      </c>
      <c r="C44" s="17">
        <f>bymonth_average_hmix!C44*bymonth_average_ws!C44</f>
        <v>1289.3997688853408</v>
      </c>
      <c r="D44" s="17">
        <f>bymonth_average_hmix!D44*bymonth_average_ws!D44</f>
        <v>2137.7594342875536</v>
      </c>
      <c r="E44" s="17">
        <f>bymonth_average_hmix!E44*bymonth_average_ws!E44</f>
        <v>3345.3731775430106</v>
      </c>
      <c r="F44" s="17">
        <f>bymonth_average_hmix!F44*bymonth_average_ws!F44</f>
        <v>4450.4823016838327</v>
      </c>
      <c r="G44" s="17">
        <f>bymonth_average_hmix!G44*bymonth_average_ws!G44</f>
        <v>5662.1788332455508</v>
      </c>
      <c r="H44" s="17">
        <f>bymonth_average_hmix!H44*bymonth_average_ws!H44</f>
        <v>6214.3503945746133</v>
      </c>
      <c r="I44" s="17">
        <f>bymonth_average_hmix!I44*bymonth_average_ws!I44</f>
        <v>3620.0765137100766</v>
      </c>
      <c r="J44" s="17">
        <f>bymonth_average_hmix!J44*bymonth_average_ws!J44</f>
        <v>3039.6276164314786</v>
      </c>
      <c r="K44" s="17">
        <f>bymonth_average_hmix!K44*bymonth_average_ws!K44</f>
        <v>1691.7297875857566</v>
      </c>
      <c r="L44" s="17">
        <f>bymonth_average_hmix!L44*bymonth_average_ws!L44</f>
        <v>1702.1908662738206</v>
      </c>
      <c r="M44" s="17">
        <f>bymonth_average_hmix!M44*bymonth_average_ws!M44</f>
        <v>1603.6322184897795</v>
      </c>
      <c r="N44" s="17">
        <f>bymonth_average_hmix!N44*bymonth_average_ws!N44</f>
        <v>1250.3790505715685</v>
      </c>
      <c r="O44" s="4" t="s">
        <v>1586</v>
      </c>
      <c r="P44" s="14">
        <v>0</v>
      </c>
      <c r="Q44" s="1">
        <v>2</v>
      </c>
      <c r="R44" s="18">
        <f t="shared" si="0"/>
        <v>3000.5983302735312</v>
      </c>
    </row>
    <row r="45" spans="1:18" x14ac:dyDescent="0.25">
      <c r="A45">
        <v>41</v>
      </c>
      <c r="B45" t="s">
        <v>96</v>
      </c>
      <c r="C45" s="17">
        <f>bymonth_average_hmix!C45*bymonth_average_ws!C45</f>
        <v>1046.9940782780147</v>
      </c>
      <c r="D45" s="17">
        <f>bymonth_average_hmix!D45*bymonth_average_ws!D45</f>
        <v>1762.6855441104885</v>
      </c>
      <c r="E45" s="17">
        <f>bymonth_average_hmix!E45*bymonth_average_ws!E45</f>
        <v>2993.5759700714925</v>
      </c>
      <c r="F45" s="17">
        <f>bymonth_average_hmix!F45*bymonth_average_ws!F45</f>
        <v>4064.3722700921685</v>
      </c>
      <c r="G45" s="17">
        <f>bymonth_average_hmix!G45*bymonth_average_ws!G45</f>
        <v>4928.5276531404661</v>
      </c>
      <c r="H45" s="17">
        <f>bymonth_average_hmix!H45*bymonth_average_ws!H45</f>
        <v>7239.4727895281103</v>
      </c>
      <c r="I45" s="17">
        <f>bymonth_average_hmix!I45*bymonth_average_ws!I45</f>
        <v>3764.6938909309065</v>
      </c>
      <c r="J45" s="17">
        <f>bymonth_average_hmix!J45*bymonth_average_ws!J45</f>
        <v>2598.4646443607758</v>
      </c>
      <c r="K45" s="17">
        <f>bymonth_average_hmix!K45*bymonth_average_ws!K45</f>
        <v>1801.3876951378729</v>
      </c>
      <c r="L45" s="17">
        <f>bymonth_average_hmix!L45*bymonth_average_ws!L45</f>
        <v>1644.1767184225239</v>
      </c>
      <c r="M45" s="17">
        <f>bymonth_average_hmix!M45*bymonth_average_ws!M45</f>
        <v>1038.3489635731303</v>
      </c>
      <c r="N45" s="17">
        <f>bymonth_average_hmix!N45*bymonth_average_ws!N45</f>
        <v>821.52640229690815</v>
      </c>
      <c r="O45" s="4" t="s">
        <v>1586</v>
      </c>
      <c r="P45" s="14">
        <v>0</v>
      </c>
      <c r="Q45" s="1">
        <v>2</v>
      </c>
      <c r="R45" s="18">
        <f t="shared" si="0"/>
        <v>2808.6855516619048</v>
      </c>
    </row>
    <row r="46" spans="1:18" x14ac:dyDescent="0.25">
      <c r="A46">
        <v>42</v>
      </c>
      <c r="B46" t="s">
        <v>302</v>
      </c>
      <c r="C46" s="17">
        <f>bymonth_average_hmix!C46*bymonth_average_ws!C46</f>
        <v>1309.9141451973915</v>
      </c>
      <c r="D46" s="17">
        <f>bymonth_average_hmix!D46*bymonth_average_ws!D46</f>
        <v>2159.7029193441867</v>
      </c>
      <c r="E46" s="17">
        <f>bymonth_average_hmix!E46*bymonth_average_ws!E46</f>
        <v>3524.8490066763839</v>
      </c>
      <c r="F46" s="17">
        <f>bymonth_average_hmix!F46*bymonth_average_ws!F46</f>
        <v>4541.7164478161503</v>
      </c>
      <c r="G46" s="17">
        <f>bymonth_average_hmix!G46*bymonth_average_ws!G46</f>
        <v>5797.5211117206063</v>
      </c>
      <c r="H46" s="17">
        <f>bymonth_average_hmix!H46*bymonth_average_ws!H46</f>
        <v>6264.0872936157557</v>
      </c>
      <c r="I46" s="17">
        <f>bymonth_average_hmix!I46*bymonth_average_ws!I46</f>
        <v>3662.6393952002322</v>
      </c>
      <c r="J46" s="17">
        <f>bymonth_average_hmix!J46*bymonth_average_ws!J46</f>
        <v>3213.3156266411461</v>
      </c>
      <c r="K46" s="17">
        <f>bymonth_average_hmix!K46*bymonth_average_ws!K46</f>
        <v>1800.3948671544131</v>
      </c>
      <c r="L46" s="17">
        <f>bymonth_average_hmix!L46*bymonth_average_ws!L46</f>
        <v>1664.0674284981001</v>
      </c>
      <c r="M46" s="17">
        <f>bymonth_average_hmix!M46*bymonth_average_ws!M46</f>
        <v>1575.7013393975967</v>
      </c>
      <c r="N46" s="17">
        <f>bymonth_average_hmix!N46*bymonth_average_ws!N46</f>
        <v>1293.4557664444692</v>
      </c>
      <c r="O46" s="4" t="s">
        <v>1586</v>
      </c>
      <c r="P46" s="14">
        <v>0</v>
      </c>
      <c r="Q46" s="1">
        <v>2</v>
      </c>
      <c r="R46" s="18">
        <f t="shared" si="0"/>
        <v>3067.2804456422018</v>
      </c>
    </row>
    <row r="47" spans="1:18" x14ac:dyDescent="0.25">
      <c r="A47">
        <v>43</v>
      </c>
      <c r="B47" t="s">
        <v>303</v>
      </c>
      <c r="C47" s="17">
        <f>bymonth_average_hmix!C47*bymonth_average_ws!C47</f>
        <v>1182.5390320581319</v>
      </c>
      <c r="D47" s="17">
        <f>bymonth_average_hmix!D47*bymonth_average_ws!D47</f>
        <v>1812.6573015427516</v>
      </c>
      <c r="E47" s="17">
        <f>bymonth_average_hmix!E47*bymonth_average_ws!E47</f>
        <v>3057.3318945957376</v>
      </c>
      <c r="F47" s="17">
        <f>bymonth_average_hmix!F47*bymonth_average_ws!F47</f>
        <v>4408.3677738779425</v>
      </c>
      <c r="G47" s="17">
        <f>bymonth_average_hmix!G47*bymonth_average_ws!G47</f>
        <v>5367.1574501319274</v>
      </c>
      <c r="H47" s="17">
        <f>bymonth_average_hmix!H47*bymonth_average_ws!H47</f>
        <v>5674.634206519454</v>
      </c>
      <c r="I47" s="17">
        <f>bymonth_average_hmix!I47*bymonth_average_ws!I47</f>
        <v>3148.7792848338663</v>
      </c>
      <c r="J47" s="17">
        <f>bymonth_average_hmix!J47*bymonth_average_ws!J47</f>
        <v>2370.9915903160245</v>
      </c>
      <c r="K47" s="17">
        <f>bymonth_average_hmix!K47*bymonth_average_ws!K47</f>
        <v>1806.3254853611795</v>
      </c>
      <c r="L47" s="17">
        <f>bymonth_average_hmix!L47*bymonth_average_ws!L47</f>
        <v>1724.6114727524819</v>
      </c>
      <c r="M47" s="17">
        <f>bymonth_average_hmix!M47*bymonth_average_ws!M47</f>
        <v>1333.4179945030528</v>
      </c>
      <c r="N47" s="17">
        <f>bymonth_average_hmix!N47*bymonth_average_ws!N47</f>
        <v>1047.7932645828701</v>
      </c>
      <c r="O47" s="4" t="s">
        <v>1586</v>
      </c>
      <c r="P47" s="14">
        <v>0</v>
      </c>
      <c r="Q47" s="1">
        <v>2</v>
      </c>
      <c r="R47" s="18">
        <f t="shared" si="0"/>
        <v>2744.5505625896185</v>
      </c>
    </row>
    <row r="48" spans="1:18" x14ac:dyDescent="0.25">
      <c r="A48">
        <v>44</v>
      </c>
      <c r="B48" t="s">
        <v>304</v>
      </c>
      <c r="C48" s="17">
        <f>bymonth_average_hmix!C48*bymonth_average_ws!C48</f>
        <v>1241.2811716079937</v>
      </c>
      <c r="D48" s="17">
        <f>bymonth_average_hmix!D48*bymonth_average_ws!D48</f>
        <v>1990.4846744198896</v>
      </c>
      <c r="E48" s="17">
        <f>bymonth_average_hmix!E48*bymonth_average_ws!E48</f>
        <v>3058.2142668482957</v>
      </c>
      <c r="F48" s="17">
        <f>bymonth_average_hmix!F48*bymonth_average_ws!F48</f>
        <v>4333.1786128247477</v>
      </c>
      <c r="G48" s="17">
        <f>bymonth_average_hmix!G48*bymonth_average_ws!G48</f>
        <v>5499.5103942058786</v>
      </c>
      <c r="H48" s="17">
        <f>bymonth_average_hmix!H48*bymonth_average_ws!H48</f>
        <v>6351.9012946643261</v>
      </c>
      <c r="I48" s="17">
        <f>bymonth_average_hmix!I48*bymonth_average_ws!I48</f>
        <v>3671.9866443312649</v>
      </c>
      <c r="J48" s="17">
        <f>bymonth_average_hmix!J48*bymonth_average_ws!J48</f>
        <v>3075.1614306260108</v>
      </c>
      <c r="K48" s="17">
        <f>bymonth_average_hmix!K48*bymonth_average_ws!K48</f>
        <v>1678.1730930227527</v>
      </c>
      <c r="L48" s="17">
        <f>bymonth_average_hmix!L48*bymonth_average_ws!L48</f>
        <v>1624.5385107983207</v>
      </c>
      <c r="M48" s="17">
        <f>bymonth_average_hmix!M48*bymonth_average_ws!M48</f>
        <v>1568.4630817751588</v>
      </c>
      <c r="N48" s="17">
        <f>bymonth_average_hmix!N48*bymonth_average_ws!N48</f>
        <v>1256.6898952668357</v>
      </c>
      <c r="O48" s="4" t="s">
        <v>1586</v>
      </c>
      <c r="P48" s="14">
        <v>0</v>
      </c>
      <c r="Q48" s="1">
        <v>2</v>
      </c>
      <c r="R48" s="18">
        <f t="shared" si="0"/>
        <v>2945.7985891992898</v>
      </c>
    </row>
    <row r="49" spans="1:18" x14ac:dyDescent="0.25">
      <c r="A49">
        <v>45</v>
      </c>
      <c r="B49" t="s">
        <v>305</v>
      </c>
      <c r="C49" s="17">
        <f>bymonth_average_hmix!C49*bymonth_average_ws!C49</f>
        <v>1067.2396248409084</v>
      </c>
      <c r="D49" s="17">
        <f>bymonth_average_hmix!D49*bymonth_average_ws!D49</f>
        <v>1413.5247350846316</v>
      </c>
      <c r="E49" s="17">
        <f>bymonth_average_hmix!E49*bymonth_average_ws!E49</f>
        <v>2626.6775821796205</v>
      </c>
      <c r="F49" s="17">
        <f>bymonth_average_hmix!F49*bymonth_average_ws!F49</f>
        <v>3169.5407201826879</v>
      </c>
      <c r="G49" s="17">
        <f>bymonth_average_hmix!G49*bymonth_average_ws!G49</f>
        <v>5092.989584830877</v>
      </c>
      <c r="H49" s="17">
        <f>bymonth_average_hmix!H49*bymonth_average_ws!H49</f>
        <v>6836.86935411785</v>
      </c>
      <c r="I49" s="17">
        <f>bymonth_average_hmix!I49*bymonth_average_ws!I49</f>
        <v>4080.4509877784999</v>
      </c>
      <c r="J49" s="17">
        <f>bymonth_average_hmix!J49*bymonth_average_ws!J49</f>
        <v>3803.4506514680365</v>
      </c>
      <c r="K49" s="17">
        <f>bymonth_average_hmix!K49*bymonth_average_ws!K49</f>
        <v>2104.6134902281588</v>
      </c>
      <c r="L49" s="17">
        <f>bymonth_average_hmix!L49*bymonth_average_ws!L49</f>
        <v>1229.4141894641516</v>
      </c>
      <c r="M49" s="17">
        <f>bymonth_average_hmix!M49*bymonth_average_ws!M49</f>
        <v>1135.7848589478294</v>
      </c>
      <c r="N49" s="17">
        <f>bymonth_average_hmix!N49*bymonth_average_ws!N49</f>
        <v>1038.535218591212</v>
      </c>
      <c r="O49" s="4" t="s">
        <v>1587</v>
      </c>
      <c r="P49" s="14">
        <v>0</v>
      </c>
      <c r="Q49" s="1">
        <v>2</v>
      </c>
      <c r="R49" s="18">
        <f t="shared" si="0"/>
        <v>2799.9242498095387</v>
      </c>
    </row>
    <row r="50" spans="1:18" x14ac:dyDescent="0.25">
      <c r="A50">
        <v>46</v>
      </c>
      <c r="B50" t="s">
        <v>306</v>
      </c>
      <c r="C50" s="17">
        <f>bymonth_average_hmix!C50*bymonth_average_ws!C50</f>
        <v>1259.825313212659</v>
      </c>
      <c r="D50" s="17">
        <f>bymonth_average_hmix!D50*bymonth_average_ws!D50</f>
        <v>1513.1760938672821</v>
      </c>
      <c r="E50" s="17">
        <f>bymonth_average_hmix!E50*bymonth_average_ws!E50</f>
        <v>2757.9588730239839</v>
      </c>
      <c r="F50" s="17">
        <f>bymonth_average_hmix!F50*bymonth_average_ws!F50</f>
        <v>3332.5112798283612</v>
      </c>
      <c r="G50" s="17">
        <f>bymonth_average_hmix!G50*bymonth_average_ws!G50</f>
        <v>5286.7659144689414</v>
      </c>
      <c r="H50" s="17">
        <f>bymonth_average_hmix!H50*bymonth_average_ws!H50</f>
        <v>6552.4703215279587</v>
      </c>
      <c r="I50" s="17">
        <f>bymonth_average_hmix!I50*bymonth_average_ws!I50</f>
        <v>4545.395575161313</v>
      </c>
      <c r="J50" s="17">
        <f>bymonth_average_hmix!J50*bymonth_average_ws!J50</f>
        <v>3935.7689163434684</v>
      </c>
      <c r="K50" s="17">
        <f>bymonth_average_hmix!K50*bymonth_average_ws!K50</f>
        <v>2044.0882014410001</v>
      </c>
      <c r="L50" s="17">
        <f>bymonth_average_hmix!L50*bymonth_average_ws!L50</f>
        <v>1327.0391489868687</v>
      </c>
      <c r="M50" s="17">
        <f>bymonth_average_hmix!M50*bymonth_average_ws!M50</f>
        <v>1362.1073838325724</v>
      </c>
      <c r="N50" s="17">
        <f>bymonth_average_hmix!N50*bymonth_average_ws!N50</f>
        <v>1169.3352658929682</v>
      </c>
      <c r="O50" s="4" t="s">
        <v>1587</v>
      </c>
      <c r="P50" s="14">
        <v>0</v>
      </c>
      <c r="Q50" s="1">
        <v>2</v>
      </c>
      <c r="R50" s="18">
        <f t="shared" si="0"/>
        <v>2923.8701906322817</v>
      </c>
    </row>
    <row r="51" spans="1:18" x14ac:dyDescent="0.25">
      <c r="A51">
        <v>47</v>
      </c>
      <c r="B51" t="s">
        <v>307</v>
      </c>
      <c r="C51" s="17">
        <f>bymonth_average_hmix!C51*bymonth_average_ws!C51</f>
        <v>1521.6477093201604</v>
      </c>
      <c r="D51" s="17">
        <f>bymonth_average_hmix!D51*bymonth_average_ws!D51</f>
        <v>2059.9049672002984</v>
      </c>
      <c r="E51" s="17">
        <f>bymonth_average_hmix!E51*bymonth_average_ws!E51</f>
        <v>3252.5218201208063</v>
      </c>
      <c r="F51" s="17">
        <f>bymonth_average_hmix!F51*bymonth_average_ws!F51</f>
        <v>4210.6728557617389</v>
      </c>
      <c r="G51" s="17">
        <f>bymonth_average_hmix!G51*bymonth_average_ws!G51</f>
        <v>5673.2907286893023</v>
      </c>
      <c r="H51" s="17">
        <f>bymonth_average_hmix!H51*bymonth_average_ws!H51</f>
        <v>6512.8207946986422</v>
      </c>
      <c r="I51" s="17">
        <f>bymonth_average_hmix!I51*bymonth_average_ws!I51</f>
        <v>4754.1760549417795</v>
      </c>
      <c r="J51" s="17">
        <f>bymonth_average_hmix!J51*bymonth_average_ws!J51</f>
        <v>4091.4486375665233</v>
      </c>
      <c r="K51" s="17">
        <f>bymonth_average_hmix!K51*bymonth_average_ws!K51</f>
        <v>2443.5295800680392</v>
      </c>
      <c r="L51" s="17">
        <f>bymonth_average_hmix!L51*bymonth_average_ws!L51</f>
        <v>1997.5031807179246</v>
      </c>
      <c r="M51" s="17">
        <f>bymonth_average_hmix!M51*bymonth_average_ws!M51</f>
        <v>1656.2867894465037</v>
      </c>
      <c r="N51" s="17">
        <f>bymonth_average_hmix!N51*bymonth_average_ws!N51</f>
        <v>1369.0942696927996</v>
      </c>
      <c r="O51" s="4" t="s">
        <v>1587</v>
      </c>
      <c r="P51" s="14">
        <v>0</v>
      </c>
      <c r="Q51" s="1">
        <v>2</v>
      </c>
      <c r="R51" s="18">
        <f t="shared" si="0"/>
        <v>3295.2414490187098</v>
      </c>
    </row>
    <row r="52" spans="1:18" x14ac:dyDescent="0.25">
      <c r="A52">
        <v>48</v>
      </c>
      <c r="B52" t="s">
        <v>308</v>
      </c>
      <c r="C52" s="17">
        <f>bymonth_average_hmix!C52*bymonth_average_ws!C52</f>
        <v>1074.9074098934298</v>
      </c>
      <c r="D52" s="17">
        <f>bymonth_average_hmix!D52*bymonth_average_ws!D52</f>
        <v>1491.2725820360417</v>
      </c>
      <c r="E52" s="17">
        <f>bymonth_average_hmix!E52*bymonth_average_ws!E52</f>
        <v>2419.5582458755175</v>
      </c>
      <c r="F52" s="17">
        <f>bymonth_average_hmix!F52*bymonth_average_ws!F52</f>
        <v>3521.0672094858414</v>
      </c>
      <c r="G52" s="17">
        <f>bymonth_average_hmix!G52*bymonth_average_ws!G52</f>
        <v>4099.0114004003726</v>
      </c>
      <c r="H52" s="17">
        <f>bymonth_average_hmix!H52*bymonth_average_ws!H52</f>
        <v>5687.3085575615578</v>
      </c>
      <c r="I52" s="17">
        <f>bymonth_average_hmix!I52*bymonth_average_ws!I52</f>
        <v>4132.6689878860343</v>
      </c>
      <c r="J52" s="17">
        <f>bymonth_average_hmix!J52*bymonth_average_ws!J52</f>
        <v>3909.184776462133</v>
      </c>
      <c r="K52" s="17">
        <f>bymonth_average_hmix!K52*bymonth_average_ws!K52</f>
        <v>1687.7412609550775</v>
      </c>
      <c r="L52" s="17">
        <f>bymonth_average_hmix!L52*bymonth_average_ws!L52</f>
        <v>1445.1740074236905</v>
      </c>
      <c r="M52" s="17">
        <f>bymonth_average_hmix!M52*bymonth_average_ws!M52</f>
        <v>1254.741093847075</v>
      </c>
      <c r="N52" s="17">
        <f>bymonth_average_hmix!N52*bymonth_average_ws!N52</f>
        <v>1234.5728777322954</v>
      </c>
      <c r="O52" s="4" t="s">
        <v>1587</v>
      </c>
      <c r="P52" s="14">
        <v>0</v>
      </c>
      <c r="Q52" s="1">
        <v>2</v>
      </c>
      <c r="R52" s="18">
        <f t="shared" si="0"/>
        <v>2663.1007007965891</v>
      </c>
    </row>
    <row r="53" spans="1:18" x14ac:dyDescent="0.25">
      <c r="A53">
        <v>49</v>
      </c>
      <c r="B53" t="s">
        <v>309</v>
      </c>
      <c r="C53" s="17">
        <f>bymonth_average_hmix!C53*bymonth_average_ws!C53</f>
        <v>1165.2319741733634</v>
      </c>
      <c r="D53" s="17">
        <f>bymonth_average_hmix!D53*bymonth_average_ws!D53</f>
        <v>1545.1517176619666</v>
      </c>
      <c r="E53" s="17">
        <f>bymonth_average_hmix!E53*bymonth_average_ws!E53</f>
        <v>2463.2855562435175</v>
      </c>
      <c r="F53" s="17">
        <f>bymonth_average_hmix!F53*bymonth_average_ws!F53</f>
        <v>3297.2456338260331</v>
      </c>
      <c r="G53" s="17">
        <f>bymonth_average_hmix!G53*bymonth_average_ws!G53</f>
        <v>4619.4342698397504</v>
      </c>
      <c r="H53" s="17">
        <f>bymonth_average_hmix!H53*bymonth_average_ws!H53</f>
        <v>6236.0894369313846</v>
      </c>
      <c r="I53" s="17">
        <f>bymonth_average_hmix!I53*bymonth_average_ws!I53</f>
        <v>3980.0325385935485</v>
      </c>
      <c r="J53" s="17">
        <f>bymonth_average_hmix!J53*bymonth_average_ws!J53</f>
        <v>3237.6530340764439</v>
      </c>
      <c r="K53" s="17">
        <f>bymonth_average_hmix!K53*bymonth_average_ws!K53</f>
        <v>2047.0578940139446</v>
      </c>
      <c r="L53" s="17">
        <f>bymonth_average_hmix!L53*bymonth_average_ws!L53</f>
        <v>1223.8403224968097</v>
      </c>
      <c r="M53" s="17">
        <f>bymonth_average_hmix!M53*bymonth_average_ws!M53</f>
        <v>1330.5232649895067</v>
      </c>
      <c r="N53" s="17">
        <f>bymonth_average_hmix!N53*bymonth_average_ws!N53</f>
        <v>1141.9168317645419</v>
      </c>
      <c r="O53" s="4" t="s">
        <v>1587</v>
      </c>
      <c r="P53" s="14">
        <v>0</v>
      </c>
      <c r="Q53" s="1">
        <v>2</v>
      </c>
      <c r="R53" s="18">
        <f t="shared" si="0"/>
        <v>2690.6218728842346</v>
      </c>
    </row>
    <row r="54" spans="1:18" x14ac:dyDescent="0.25">
      <c r="A54">
        <v>50</v>
      </c>
      <c r="B54" t="s">
        <v>310</v>
      </c>
      <c r="C54" s="17">
        <f>bymonth_average_hmix!C54*bymonth_average_ws!C54</f>
        <v>1429.1085486474196</v>
      </c>
      <c r="D54" s="17">
        <f>bymonth_average_hmix!D54*bymonth_average_ws!D54</f>
        <v>1826.5573422746668</v>
      </c>
      <c r="E54" s="17">
        <f>bymonth_average_hmix!E54*bymonth_average_ws!E54</f>
        <v>3129.1690890869036</v>
      </c>
      <c r="F54" s="17">
        <f>bymonth_average_hmix!F54*bymonth_average_ws!F54</f>
        <v>3799.165007128242</v>
      </c>
      <c r="G54" s="17">
        <f>bymonth_average_hmix!G54*bymonth_average_ws!G54</f>
        <v>5813.6222334331533</v>
      </c>
      <c r="H54" s="17">
        <f>bymonth_average_hmix!H54*bymonth_average_ws!H54</f>
        <v>7102.4444934731591</v>
      </c>
      <c r="I54" s="17">
        <f>bymonth_average_hmix!I54*bymonth_average_ws!I54</f>
        <v>5037.5932947224946</v>
      </c>
      <c r="J54" s="17">
        <f>bymonth_average_hmix!J54*bymonth_average_ws!J54</f>
        <v>4186.1147917024837</v>
      </c>
      <c r="K54" s="17">
        <f>bymonth_average_hmix!K54*bymonth_average_ws!K54</f>
        <v>2479.4546151628347</v>
      </c>
      <c r="L54" s="17">
        <f>bymonth_average_hmix!L54*bymonth_average_ws!L54</f>
        <v>1879.3723823216867</v>
      </c>
      <c r="M54" s="17">
        <f>bymonth_average_hmix!M54*bymonth_average_ws!M54</f>
        <v>1534.0876253436547</v>
      </c>
      <c r="N54" s="17">
        <f>bymonth_average_hmix!N54*bymonth_average_ws!N54</f>
        <v>1302.4148011640634</v>
      </c>
      <c r="O54" s="4" t="s">
        <v>1587</v>
      </c>
      <c r="P54" s="14">
        <v>0</v>
      </c>
      <c r="Q54" s="1">
        <v>2</v>
      </c>
      <c r="R54" s="18">
        <f t="shared" si="0"/>
        <v>3293.2586853717307</v>
      </c>
    </row>
    <row r="55" spans="1:18" x14ac:dyDescent="0.25">
      <c r="A55">
        <v>51</v>
      </c>
      <c r="B55" t="s">
        <v>311</v>
      </c>
      <c r="C55" s="17">
        <f>bymonth_average_hmix!C55*bymonth_average_ws!C55</f>
        <v>1733.8196650876682</v>
      </c>
      <c r="D55" s="17">
        <f>bymonth_average_hmix!D55*bymonth_average_ws!D55</f>
        <v>2068.0829071042731</v>
      </c>
      <c r="E55" s="17">
        <f>bymonth_average_hmix!E55*bymonth_average_ws!E55</f>
        <v>2862.9122412424176</v>
      </c>
      <c r="F55" s="17">
        <f>bymonth_average_hmix!F55*bymonth_average_ws!F55</f>
        <v>3120.1047060125279</v>
      </c>
      <c r="G55" s="17">
        <f>bymonth_average_hmix!G55*bymonth_average_ws!G55</f>
        <v>4153.8406242029541</v>
      </c>
      <c r="H55" s="17">
        <f>bymonth_average_hmix!H55*bymonth_average_ws!H55</f>
        <v>3754.5827416017187</v>
      </c>
      <c r="I55" s="17">
        <f>bymonth_average_hmix!I55*bymonth_average_ws!I55</f>
        <v>3843.9847707844706</v>
      </c>
      <c r="J55" s="17">
        <f>bymonth_average_hmix!J55*bymonth_average_ws!J55</f>
        <v>3518.7669989152673</v>
      </c>
      <c r="K55" s="17">
        <f>bymonth_average_hmix!K55*bymonth_average_ws!K55</f>
        <v>1954.4909047420579</v>
      </c>
      <c r="L55" s="17">
        <f>bymonth_average_hmix!L55*bymonth_average_ws!L55</f>
        <v>1721.6100707490702</v>
      </c>
      <c r="M55" s="17">
        <f>bymonth_average_hmix!M55*bymonth_average_ws!M55</f>
        <v>1904.6624134681904</v>
      </c>
      <c r="N55" s="17">
        <f>bymonth_average_hmix!N55*bymonth_average_ws!N55</f>
        <v>1747.2387961434533</v>
      </c>
      <c r="O55" s="4" t="s">
        <v>1587</v>
      </c>
      <c r="P55" s="14">
        <v>0</v>
      </c>
      <c r="Q55" s="1">
        <v>2</v>
      </c>
      <c r="R55" s="18">
        <f t="shared" si="0"/>
        <v>2698.6747366711729</v>
      </c>
    </row>
    <row r="56" spans="1:18" x14ac:dyDescent="0.25">
      <c r="A56">
        <v>52</v>
      </c>
      <c r="B56" t="s">
        <v>312</v>
      </c>
      <c r="C56" s="17">
        <f>bymonth_average_hmix!C56*bymonth_average_ws!C56</f>
        <v>1636.2898926928183</v>
      </c>
      <c r="D56" s="17">
        <f>bymonth_average_hmix!D56*bymonth_average_ws!D56</f>
        <v>1964.2188231039638</v>
      </c>
      <c r="E56" s="17">
        <f>bymonth_average_hmix!E56*bymonth_average_ws!E56</f>
        <v>2892.3864843146607</v>
      </c>
      <c r="F56" s="17">
        <f>bymonth_average_hmix!F56*bymonth_average_ws!F56</f>
        <v>3233.8652405029179</v>
      </c>
      <c r="G56" s="17">
        <f>bymonth_average_hmix!G56*bymonth_average_ws!G56</f>
        <v>4970.1496349124027</v>
      </c>
      <c r="H56" s="17">
        <f>bymonth_average_hmix!H56*bymonth_average_ws!H56</f>
        <v>6610.3286178610024</v>
      </c>
      <c r="I56" s="17">
        <f>bymonth_average_hmix!I56*bymonth_average_ws!I56</f>
        <v>5977.1368457680292</v>
      </c>
      <c r="J56" s="17">
        <f>bymonth_average_hmix!J56*bymonth_average_ws!J56</f>
        <v>4830.3818304831375</v>
      </c>
      <c r="K56" s="17">
        <f>bymonth_average_hmix!K56*bymonth_average_ws!K56</f>
        <v>2253.9908025537106</v>
      </c>
      <c r="L56" s="17">
        <f>bymonth_average_hmix!L56*bymonth_average_ws!L56</f>
        <v>1952.8553256043524</v>
      </c>
      <c r="M56" s="17">
        <f>bymonth_average_hmix!M56*bymonth_average_ws!M56</f>
        <v>1705.788637874198</v>
      </c>
      <c r="N56" s="17">
        <f>bymonth_average_hmix!N56*bymonth_average_ws!N56</f>
        <v>1546.3666198570299</v>
      </c>
      <c r="O56" s="4" t="s">
        <v>1587</v>
      </c>
      <c r="P56" s="14">
        <v>0</v>
      </c>
      <c r="Q56" s="1">
        <v>2</v>
      </c>
      <c r="R56" s="18">
        <f t="shared" si="0"/>
        <v>3297.813229627352</v>
      </c>
    </row>
    <row r="57" spans="1:18" x14ac:dyDescent="0.25">
      <c r="A57">
        <v>53</v>
      </c>
      <c r="B57" t="s">
        <v>102</v>
      </c>
      <c r="C57" s="17">
        <f>bymonth_average_hmix!C57*bymonth_average_ws!C57</f>
        <v>1445.6037623657098</v>
      </c>
      <c r="D57" s="17">
        <f>bymonth_average_hmix!D57*bymonth_average_ws!D57</f>
        <v>1673.5338848739552</v>
      </c>
      <c r="E57" s="17">
        <f>bymonth_average_hmix!E57*bymonth_average_ws!E57</f>
        <v>1878.5760168326124</v>
      </c>
      <c r="F57" s="17">
        <f>bymonth_average_hmix!F57*bymonth_average_ws!F57</f>
        <v>1772.9528028408808</v>
      </c>
      <c r="G57" s="17">
        <f>bymonth_average_hmix!G57*bymonth_average_ws!G57</f>
        <v>2428.9456187846863</v>
      </c>
      <c r="H57" s="17">
        <f>bymonth_average_hmix!H57*bymonth_average_ws!H57</f>
        <v>2592.5691890157709</v>
      </c>
      <c r="I57" s="17">
        <f>bymonth_average_hmix!I57*bymonth_average_ws!I57</f>
        <v>2844.8875511700712</v>
      </c>
      <c r="J57" s="17">
        <f>bymonth_average_hmix!J57*bymonth_average_ws!J57</f>
        <v>2994.8916076740788</v>
      </c>
      <c r="K57" s="17">
        <f>bymonth_average_hmix!K57*bymonth_average_ws!K57</f>
        <v>1511.2642485952217</v>
      </c>
      <c r="L57" s="17">
        <f>bymonth_average_hmix!L57*bymonth_average_ws!L57</f>
        <v>1493.7325605514193</v>
      </c>
      <c r="M57" s="17">
        <f>bymonth_average_hmix!M57*bymonth_average_ws!M57</f>
        <v>1515.4052642967699</v>
      </c>
      <c r="N57" s="17">
        <f>bymonth_average_hmix!N57*bymonth_average_ws!N57</f>
        <v>1531.9177031883719</v>
      </c>
      <c r="O57" s="4" t="s">
        <v>1587</v>
      </c>
      <c r="P57" s="14">
        <v>1</v>
      </c>
      <c r="Q57" s="1">
        <v>2</v>
      </c>
      <c r="R57" s="18">
        <f t="shared" si="0"/>
        <v>1973.6900175157959</v>
      </c>
    </row>
    <row r="58" spans="1:18" x14ac:dyDescent="0.25">
      <c r="A58">
        <v>54</v>
      </c>
      <c r="B58" t="s">
        <v>313</v>
      </c>
      <c r="C58" s="17">
        <f>bymonth_average_hmix!C58*bymonth_average_ws!C58</f>
        <v>1154.771887767723</v>
      </c>
      <c r="D58" s="17">
        <f>bymonth_average_hmix!D58*bymonth_average_ws!D58</f>
        <v>1286.6687187874334</v>
      </c>
      <c r="E58" s="17">
        <f>bymonth_average_hmix!E58*bymonth_average_ws!E58</f>
        <v>2557.0909667052024</v>
      </c>
      <c r="F58" s="17">
        <f>bymonth_average_hmix!F58*bymonth_average_ws!F58</f>
        <v>3209.7556452501085</v>
      </c>
      <c r="G58" s="17">
        <f>bymonth_average_hmix!G58*bymonth_average_ws!G58</f>
        <v>4733.876308849327</v>
      </c>
      <c r="H58" s="17">
        <f>bymonth_average_hmix!H58*bymonth_average_ws!H58</f>
        <v>5389.7895858335341</v>
      </c>
      <c r="I58" s="17">
        <f>bymonth_average_hmix!I58*bymonth_average_ws!I58</f>
        <v>3697.2954426144706</v>
      </c>
      <c r="J58" s="17">
        <f>bymonth_average_hmix!J58*bymonth_average_ws!J58</f>
        <v>3188.4690721414354</v>
      </c>
      <c r="K58" s="17">
        <f>bymonth_average_hmix!K58*bymonth_average_ws!K58</f>
        <v>1666.3075451987227</v>
      </c>
      <c r="L58" s="17">
        <f>bymonth_average_hmix!L58*bymonth_average_ws!L58</f>
        <v>1399.7583111488495</v>
      </c>
      <c r="M58" s="17">
        <f>bymonth_average_hmix!M58*bymonth_average_ws!M58</f>
        <v>1264.1169568265029</v>
      </c>
      <c r="N58" s="17">
        <f>bymonth_average_hmix!N58*bymonth_average_ws!N58</f>
        <v>1143.373615848848</v>
      </c>
      <c r="O58" s="4" t="s">
        <v>1587</v>
      </c>
      <c r="P58" s="14">
        <v>0</v>
      </c>
      <c r="Q58" s="1">
        <v>2</v>
      </c>
      <c r="R58" s="18">
        <f t="shared" si="0"/>
        <v>2557.6061714143466</v>
      </c>
    </row>
    <row r="59" spans="1:18" x14ac:dyDescent="0.25">
      <c r="A59">
        <v>55</v>
      </c>
      <c r="B59" t="s">
        <v>104</v>
      </c>
      <c r="C59" s="17">
        <f>bymonth_average_hmix!C59*bymonth_average_ws!C59</f>
        <v>1634.6449264083094</v>
      </c>
      <c r="D59" s="17">
        <f>bymonth_average_hmix!D59*bymonth_average_ws!D59</f>
        <v>2163.2308882244538</v>
      </c>
      <c r="E59" s="17">
        <f>bymonth_average_hmix!E59*bymonth_average_ws!E59</f>
        <v>2970.106324040546</v>
      </c>
      <c r="F59" s="17">
        <f>bymonth_average_hmix!F59*bymonth_average_ws!F59</f>
        <v>3630.1840166425445</v>
      </c>
      <c r="G59" s="17">
        <f>bymonth_average_hmix!G59*bymonth_average_ws!G59</f>
        <v>3905.1533529963403</v>
      </c>
      <c r="H59" s="17">
        <f>bymonth_average_hmix!H59*bymonth_average_ws!H59</f>
        <v>4073.2230202921824</v>
      </c>
      <c r="I59" s="17">
        <f>bymonth_average_hmix!I59*bymonth_average_ws!I59</f>
        <v>2968.6100673014635</v>
      </c>
      <c r="J59" s="17">
        <f>bymonth_average_hmix!J59*bymonth_average_ws!J59</f>
        <v>2944.3785488344402</v>
      </c>
      <c r="K59" s="17">
        <f>bymonth_average_hmix!K59*bymonth_average_ws!K59</f>
        <v>2049.5559499105011</v>
      </c>
      <c r="L59" s="17">
        <f>bymonth_average_hmix!L59*bymonth_average_ws!L59</f>
        <v>1906.8614787983936</v>
      </c>
      <c r="M59" s="17">
        <f>bymonth_average_hmix!M59*bymonth_average_ws!M59</f>
        <v>1777.659610629333</v>
      </c>
      <c r="N59" s="17">
        <f>bymonth_average_hmix!N59*bymonth_average_ws!N59</f>
        <v>1636.4509037329124</v>
      </c>
      <c r="O59" s="4" t="s">
        <v>1587</v>
      </c>
      <c r="P59" s="14">
        <v>0</v>
      </c>
      <c r="Q59" s="1">
        <v>2</v>
      </c>
      <c r="R59" s="18">
        <f t="shared" si="0"/>
        <v>2638.3382573176182</v>
      </c>
    </row>
    <row r="60" spans="1:18" x14ac:dyDescent="0.25">
      <c r="A60">
        <v>56</v>
      </c>
      <c r="B60" t="s">
        <v>314</v>
      </c>
      <c r="C60" s="17">
        <f>bymonth_average_hmix!C60*bymonth_average_ws!C60</f>
        <v>1659.8974524498494</v>
      </c>
      <c r="D60" s="17">
        <f>bymonth_average_hmix!D60*bymonth_average_ws!D60</f>
        <v>2159.3499352351082</v>
      </c>
      <c r="E60" s="17">
        <f>bymonth_average_hmix!E60*bymonth_average_ws!E60</f>
        <v>3133.7489945697503</v>
      </c>
      <c r="F60" s="17">
        <f>bymonth_average_hmix!F60*bymonth_average_ws!F60</f>
        <v>3642.4979620612944</v>
      </c>
      <c r="G60" s="17">
        <f>bymonth_average_hmix!G60*bymonth_average_ws!G60</f>
        <v>3910.1261043280711</v>
      </c>
      <c r="H60" s="17">
        <f>bymonth_average_hmix!H60*bymonth_average_ws!H60</f>
        <v>3892.4527681901254</v>
      </c>
      <c r="I60" s="17">
        <f>bymonth_average_hmix!I60*bymonth_average_ws!I60</f>
        <v>3141.8469090321646</v>
      </c>
      <c r="J60" s="17">
        <f>bymonth_average_hmix!J60*bymonth_average_ws!J60</f>
        <v>3029.4175112628536</v>
      </c>
      <c r="K60" s="17">
        <f>bymonth_average_hmix!K60*bymonth_average_ws!K60</f>
        <v>2202.7495586155892</v>
      </c>
      <c r="L60" s="17">
        <f>bymonth_average_hmix!L60*bymonth_average_ws!L60</f>
        <v>1950.5005739384628</v>
      </c>
      <c r="M60" s="17">
        <f>bymonth_average_hmix!M60*bymonth_average_ws!M60</f>
        <v>1938.9881952593573</v>
      </c>
      <c r="N60" s="17">
        <f>bymonth_average_hmix!N60*bymonth_average_ws!N60</f>
        <v>1633.7717194730217</v>
      </c>
      <c r="O60" s="4" t="s">
        <v>1587</v>
      </c>
      <c r="P60" s="14">
        <v>0</v>
      </c>
      <c r="Q60" s="1">
        <v>2</v>
      </c>
      <c r="R60" s="18">
        <f t="shared" si="0"/>
        <v>2691.278973701304</v>
      </c>
    </row>
    <row r="61" spans="1:18" x14ac:dyDescent="0.25">
      <c r="A61">
        <v>57</v>
      </c>
      <c r="B61" t="s">
        <v>315</v>
      </c>
      <c r="C61" s="17">
        <f>bymonth_average_hmix!C61*bymonth_average_ws!C61</f>
        <v>1682.1629082317845</v>
      </c>
      <c r="D61" s="17">
        <f>bymonth_average_hmix!D61*bymonth_average_ws!D61</f>
        <v>1747.1284225147249</v>
      </c>
      <c r="E61" s="17">
        <f>bymonth_average_hmix!E61*bymonth_average_ws!E61</f>
        <v>3008.6725914092153</v>
      </c>
      <c r="F61" s="17">
        <f>bymonth_average_hmix!F61*bymonth_average_ws!F61</f>
        <v>3377.6660204239174</v>
      </c>
      <c r="G61" s="17">
        <f>bymonth_average_hmix!G61*bymonth_average_ws!G61</f>
        <v>5447.2535653028945</v>
      </c>
      <c r="H61" s="17">
        <f>bymonth_average_hmix!H61*bymonth_average_ws!H61</f>
        <v>7058.977111903685</v>
      </c>
      <c r="I61" s="17">
        <f>bymonth_average_hmix!I61*bymonth_average_ws!I61</f>
        <v>6898.0533080906825</v>
      </c>
      <c r="J61" s="17">
        <f>bymonth_average_hmix!J61*bymonth_average_ws!J61</f>
        <v>6042.8822564777838</v>
      </c>
      <c r="K61" s="17">
        <f>bymonth_average_hmix!K61*bymonth_average_ws!K61</f>
        <v>2840.0773154218687</v>
      </c>
      <c r="L61" s="17">
        <f>bymonth_average_hmix!L61*bymonth_average_ws!L61</f>
        <v>2217.9286434207456</v>
      </c>
      <c r="M61" s="17">
        <f>bymonth_average_hmix!M61*bymonth_average_ws!M61</f>
        <v>2237.6578198838115</v>
      </c>
      <c r="N61" s="17">
        <f>bymonth_average_hmix!N61*bymonth_average_ws!N61</f>
        <v>1753.5366692336311</v>
      </c>
      <c r="O61" s="4" t="s">
        <v>1587</v>
      </c>
      <c r="P61" s="14">
        <v>0</v>
      </c>
      <c r="Q61" s="1">
        <v>2</v>
      </c>
      <c r="R61" s="18">
        <f t="shared" si="0"/>
        <v>3692.6663860262288</v>
      </c>
    </row>
    <row r="62" spans="1:18" x14ac:dyDescent="0.25">
      <c r="A62">
        <v>58</v>
      </c>
      <c r="B62" t="s">
        <v>316</v>
      </c>
      <c r="C62" s="17">
        <f>bymonth_average_hmix!C62*bymonth_average_ws!C62</f>
        <v>729.37221152236702</v>
      </c>
      <c r="D62" s="17">
        <f>bymonth_average_hmix!D62*bymonth_average_ws!D62</f>
        <v>1467.7571518006134</v>
      </c>
      <c r="E62" s="17">
        <f>bymonth_average_hmix!E62*bymonth_average_ws!E62</f>
        <v>1747.4002812035242</v>
      </c>
      <c r="F62" s="17">
        <f>bymonth_average_hmix!F62*bymonth_average_ws!F62</f>
        <v>1684.0695549901061</v>
      </c>
      <c r="G62" s="17">
        <f>bymonth_average_hmix!G62*bymonth_average_ws!G62</f>
        <v>1098.1223166630646</v>
      </c>
      <c r="H62" s="17">
        <f>bymonth_average_hmix!H62*bymonth_average_ws!H62</f>
        <v>1181.0680120369186</v>
      </c>
      <c r="I62" s="17">
        <f>bymonth_average_hmix!I62*bymonth_average_ws!I62</f>
        <v>901.66650637872067</v>
      </c>
      <c r="J62" s="17">
        <f>bymonth_average_hmix!J62*bymonth_average_ws!J62</f>
        <v>723.17479800002513</v>
      </c>
      <c r="K62" s="17">
        <f>bymonth_average_hmix!K62*bymonth_average_ws!K62</f>
        <v>684.55756580743571</v>
      </c>
      <c r="L62" s="17">
        <f>bymonth_average_hmix!L62*bymonth_average_ws!L62</f>
        <v>668.83252279377496</v>
      </c>
      <c r="M62" s="17">
        <f>bymonth_average_hmix!M62*bymonth_average_ws!M62</f>
        <v>759.19991434375652</v>
      </c>
      <c r="N62" s="17">
        <f>bymonth_average_hmix!N62*bymonth_average_ws!N62</f>
        <v>516.76408896425323</v>
      </c>
      <c r="O62" s="4" t="s">
        <v>1588</v>
      </c>
      <c r="P62" s="14">
        <v>0</v>
      </c>
      <c r="Q62" s="1">
        <v>3</v>
      </c>
      <c r="R62" s="18">
        <f t="shared" si="0"/>
        <v>1013.4987437087135</v>
      </c>
    </row>
    <row r="63" spans="1:18" x14ac:dyDescent="0.25">
      <c r="A63">
        <v>59</v>
      </c>
      <c r="B63" t="s">
        <v>317</v>
      </c>
      <c r="C63" s="17">
        <f>bymonth_average_hmix!C63*bymonth_average_ws!C63</f>
        <v>834.59715593222211</v>
      </c>
      <c r="D63" s="17">
        <f>bymonth_average_hmix!D63*bymonth_average_ws!D63</f>
        <v>1953.7369597822117</v>
      </c>
      <c r="E63" s="17">
        <f>bymonth_average_hmix!E63*bymonth_average_ws!E63</f>
        <v>2429.3101874533454</v>
      </c>
      <c r="F63" s="17">
        <f>bymonth_average_hmix!F63*bymonth_average_ws!F63</f>
        <v>1965.2537094938668</v>
      </c>
      <c r="G63" s="17">
        <f>bymonth_average_hmix!G63*bymonth_average_ws!G63</f>
        <v>1422.7890206015961</v>
      </c>
      <c r="H63" s="17">
        <f>bymonth_average_hmix!H63*bymonth_average_ws!H63</f>
        <v>1061.2049721939341</v>
      </c>
      <c r="I63" s="17">
        <f>bymonth_average_hmix!I63*bymonth_average_ws!I63</f>
        <v>958.27305201985291</v>
      </c>
      <c r="J63" s="17">
        <f>bymonth_average_hmix!J63*bymonth_average_ws!J63</f>
        <v>705.64591207737271</v>
      </c>
      <c r="K63" s="17">
        <f>bymonth_average_hmix!K63*bymonth_average_ws!K63</f>
        <v>621.01145067028222</v>
      </c>
      <c r="L63" s="17">
        <f>bymonth_average_hmix!L63*bymonth_average_ws!L63</f>
        <v>603.7043125789852</v>
      </c>
      <c r="M63" s="17">
        <f>bymonth_average_hmix!M63*bymonth_average_ws!M63</f>
        <v>818.89383295551056</v>
      </c>
      <c r="N63" s="17">
        <f>bymonth_average_hmix!N63*bymonth_average_ws!N63</f>
        <v>572.11578425458231</v>
      </c>
      <c r="O63" s="4" t="s">
        <v>1588</v>
      </c>
      <c r="P63" s="14">
        <v>0</v>
      </c>
      <c r="Q63" s="1">
        <v>3</v>
      </c>
      <c r="R63" s="18">
        <f t="shared" si="0"/>
        <v>1162.2113625011471</v>
      </c>
    </row>
    <row r="64" spans="1:18" x14ac:dyDescent="0.25">
      <c r="A64">
        <v>60</v>
      </c>
      <c r="B64" t="s">
        <v>318</v>
      </c>
      <c r="C64" s="17">
        <f>bymonth_average_hmix!C64*bymonth_average_ws!C64</f>
        <v>819.59688797030776</v>
      </c>
      <c r="D64" s="17">
        <f>bymonth_average_hmix!D64*bymonth_average_ws!D64</f>
        <v>1467.4297334340795</v>
      </c>
      <c r="E64" s="17">
        <f>bymonth_average_hmix!E64*bymonth_average_ws!E64</f>
        <v>2366.2067896459057</v>
      </c>
      <c r="F64" s="17">
        <f>bymonth_average_hmix!F64*bymonth_average_ws!F64</f>
        <v>3562.4671420938275</v>
      </c>
      <c r="G64" s="17">
        <f>bymonth_average_hmix!G64*bymonth_average_ws!G64</f>
        <v>3489.8170073332071</v>
      </c>
      <c r="H64" s="17">
        <f>bymonth_average_hmix!H64*bymonth_average_ws!H64</f>
        <v>3252.5288566138975</v>
      </c>
      <c r="I64" s="17">
        <f>bymonth_average_hmix!I64*bymonth_average_ws!I64</f>
        <v>2303.518437837517</v>
      </c>
      <c r="J64" s="17">
        <f>bymonth_average_hmix!J64*bymonth_average_ws!J64</f>
        <v>2309.2075491480659</v>
      </c>
      <c r="K64" s="17">
        <f>bymonth_average_hmix!K64*bymonth_average_ws!K64</f>
        <v>1478.0350691577942</v>
      </c>
      <c r="L64" s="17">
        <f>bymonth_average_hmix!L64*bymonth_average_ws!L64</f>
        <v>1287.7739852902371</v>
      </c>
      <c r="M64" s="17">
        <f>bymonth_average_hmix!M64*bymonth_average_ws!M64</f>
        <v>821.63528513724134</v>
      </c>
      <c r="N64" s="17">
        <f>bymonth_average_hmix!N64*bymonth_average_ws!N64</f>
        <v>646.05238612517201</v>
      </c>
      <c r="O64" s="4" t="s">
        <v>1589</v>
      </c>
      <c r="P64" s="14">
        <v>0</v>
      </c>
      <c r="Q64" s="1">
        <v>2</v>
      </c>
      <c r="R64" s="18">
        <f t="shared" si="0"/>
        <v>1983.689094148938</v>
      </c>
    </row>
    <row r="65" spans="1:18" x14ac:dyDescent="0.25">
      <c r="A65">
        <v>61</v>
      </c>
      <c r="B65" t="s">
        <v>319</v>
      </c>
      <c r="C65" s="17">
        <f>bymonth_average_hmix!C65*bymonth_average_ws!C65</f>
        <v>983.49799023849766</v>
      </c>
      <c r="D65" s="17">
        <f>bymonth_average_hmix!D65*bymonth_average_ws!D65</f>
        <v>1521.0906375977954</v>
      </c>
      <c r="E65" s="17">
        <f>bymonth_average_hmix!E65*bymonth_average_ws!E65</f>
        <v>2697.320627915281</v>
      </c>
      <c r="F65" s="17">
        <f>bymonth_average_hmix!F65*bymonth_average_ws!F65</f>
        <v>3163.0914391548827</v>
      </c>
      <c r="G65" s="17">
        <f>bymonth_average_hmix!G65*bymonth_average_ws!G65</f>
        <v>2403.2651641777752</v>
      </c>
      <c r="H65" s="17">
        <f>bymonth_average_hmix!H65*bymonth_average_ws!H65</f>
        <v>2516.2136626032388</v>
      </c>
      <c r="I65" s="17">
        <f>bymonth_average_hmix!I65*bymonth_average_ws!I65</f>
        <v>2139.8725495721833</v>
      </c>
      <c r="J65" s="17">
        <f>bymonth_average_hmix!J65*bymonth_average_ws!J65</f>
        <v>1877.1227047278021</v>
      </c>
      <c r="K65" s="17">
        <f>bymonth_average_hmix!K65*bymonth_average_ws!K65</f>
        <v>1464.6344562960178</v>
      </c>
      <c r="L65" s="17">
        <f>bymonth_average_hmix!L65*bymonth_average_ws!L65</f>
        <v>1308.7515061947088</v>
      </c>
      <c r="M65" s="17">
        <f>bymonth_average_hmix!M65*bymonth_average_ws!M65</f>
        <v>978.15528240582398</v>
      </c>
      <c r="N65" s="17">
        <f>bymonth_average_hmix!N65*bymonth_average_ws!N65</f>
        <v>1131.0540560418744</v>
      </c>
      <c r="O65" s="4" t="s">
        <v>1589</v>
      </c>
      <c r="P65" s="14">
        <v>1</v>
      </c>
      <c r="Q65" s="1">
        <v>2</v>
      </c>
      <c r="R65" s="18">
        <f t="shared" si="0"/>
        <v>1848.6725064104901</v>
      </c>
    </row>
    <row r="66" spans="1:18" x14ac:dyDescent="0.25">
      <c r="A66">
        <v>62</v>
      </c>
      <c r="B66" t="s">
        <v>320</v>
      </c>
      <c r="C66" s="17">
        <f>bymonth_average_hmix!C66*bymonth_average_ws!C66</f>
        <v>1056.0043458973284</v>
      </c>
      <c r="D66" s="17">
        <f>bymonth_average_hmix!D66*bymonth_average_ws!D66</f>
        <v>1433.5034899323819</v>
      </c>
      <c r="E66" s="17">
        <f>bymonth_average_hmix!E66*bymonth_average_ws!E66</f>
        <v>2481.033649370579</v>
      </c>
      <c r="F66" s="17">
        <f>bymonth_average_hmix!F66*bymonth_average_ws!F66</f>
        <v>3332.9146121510657</v>
      </c>
      <c r="G66" s="17">
        <f>bymonth_average_hmix!G66*bymonth_average_ws!G66</f>
        <v>3515.780233760524</v>
      </c>
      <c r="H66" s="17">
        <f>bymonth_average_hmix!H66*bymonth_average_ws!H66</f>
        <v>3486.017197597504</v>
      </c>
      <c r="I66" s="17">
        <f>bymonth_average_hmix!I66*bymonth_average_ws!I66</f>
        <v>2626.7722759947178</v>
      </c>
      <c r="J66" s="17">
        <f>bymonth_average_hmix!J66*bymonth_average_ws!J66</f>
        <v>2394.2424288864167</v>
      </c>
      <c r="K66" s="17">
        <f>bymonth_average_hmix!K66*bymonth_average_ws!K66</f>
        <v>1643.689305457204</v>
      </c>
      <c r="L66" s="17">
        <f>bymonth_average_hmix!L66*bymonth_average_ws!L66</f>
        <v>1420.9561525599195</v>
      </c>
      <c r="M66" s="17">
        <f>bymonth_average_hmix!M66*bymonth_average_ws!M66</f>
        <v>1100.8043012834194</v>
      </c>
      <c r="N66" s="17">
        <f>bymonth_average_hmix!N66*bymonth_average_ws!N66</f>
        <v>1189.5366982543537</v>
      </c>
      <c r="O66" s="4" t="s">
        <v>1589</v>
      </c>
      <c r="P66" s="14">
        <v>0</v>
      </c>
      <c r="Q66" s="1">
        <v>2</v>
      </c>
      <c r="R66" s="18">
        <f t="shared" si="0"/>
        <v>2140.1045575954513</v>
      </c>
    </row>
    <row r="67" spans="1:18" x14ac:dyDescent="0.25">
      <c r="A67">
        <v>63</v>
      </c>
      <c r="B67" t="s">
        <v>321</v>
      </c>
      <c r="C67" s="17">
        <f>bymonth_average_hmix!C67*bymonth_average_ws!C67</f>
        <v>999.03601370211379</v>
      </c>
      <c r="D67" s="17">
        <f>bymonth_average_hmix!D67*bymonth_average_ws!D67</f>
        <v>1429.4533603328828</v>
      </c>
      <c r="E67" s="17">
        <f>bymonth_average_hmix!E67*bymonth_average_ws!E67</f>
        <v>2333.041669046509</v>
      </c>
      <c r="F67" s="17">
        <f>bymonth_average_hmix!F67*bymonth_average_ws!F67</f>
        <v>3290.6021599992982</v>
      </c>
      <c r="G67" s="17">
        <f>bymonth_average_hmix!G67*bymonth_average_ws!G67</f>
        <v>3541.6370774058173</v>
      </c>
      <c r="H67" s="17">
        <f>bymonth_average_hmix!H67*bymonth_average_ws!H67</f>
        <v>3628.3905429796837</v>
      </c>
      <c r="I67" s="17">
        <f>bymonth_average_hmix!I67*bymonth_average_ws!I67</f>
        <v>2626.2609709963554</v>
      </c>
      <c r="J67" s="17">
        <f>bymonth_average_hmix!J67*bymonth_average_ws!J67</f>
        <v>1522.3754472410649</v>
      </c>
      <c r="K67" s="17">
        <f>bymonth_average_hmix!K67*bymonth_average_ws!K67</f>
        <v>1416.06021771173</v>
      </c>
      <c r="L67" s="17">
        <f>bymonth_average_hmix!L67*bymonth_average_ws!L67</f>
        <v>1174.004437274029</v>
      </c>
      <c r="M67" s="17">
        <f>bymonth_average_hmix!M67*bymonth_average_ws!M67</f>
        <v>858.93683806611261</v>
      </c>
      <c r="N67" s="17">
        <f>bymonth_average_hmix!N67*bymonth_average_ws!N67</f>
        <v>875.83502109250321</v>
      </c>
      <c r="O67" s="4" t="s">
        <v>1589</v>
      </c>
      <c r="P67" s="14">
        <v>0</v>
      </c>
      <c r="Q67" s="1">
        <v>2</v>
      </c>
      <c r="R67" s="18">
        <f t="shared" si="0"/>
        <v>1974.6361463206749</v>
      </c>
    </row>
    <row r="68" spans="1:18" x14ac:dyDescent="0.25">
      <c r="A68">
        <v>64</v>
      </c>
      <c r="B68" t="s">
        <v>322</v>
      </c>
      <c r="C68" s="17">
        <f>bymonth_average_hmix!C68*bymonth_average_ws!C68</f>
        <v>666.35814186639584</v>
      </c>
      <c r="D68" s="17">
        <f>bymonth_average_hmix!D68*bymonth_average_ws!D68</f>
        <v>1041.2278955547397</v>
      </c>
      <c r="E68" s="17">
        <f>bymonth_average_hmix!E68*bymonth_average_ws!E68</f>
        <v>2080.8312909711995</v>
      </c>
      <c r="F68" s="17">
        <f>bymonth_average_hmix!F68*bymonth_average_ws!F68</f>
        <v>3419.6899739215942</v>
      </c>
      <c r="G68" s="17">
        <f>bymonth_average_hmix!G68*bymonth_average_ws!G68</f>
        <v>4876.4790648246772</v>
      </c>
      <c r="H68" s="17">
        <f>bymonth_average_hmix!H68*bymonth_average_ws!H68</f>
        <v>5061.0713122279403</v>
      </c>
      <c r="I68" s="17">
        <f>bymonth_average_hmix!I68*bymonth_average_ws!I68</f>
        <v>2638.6650032792832</v>
      </c>
      <c r="J68" s="17">
        <f>bymonth_average_hmix!J68*bymonth_average_ws!J68</f>
        <v>2063.1728059072539</v>
      </c>
      <c r="K68" s="17">
        <f>bymonth_average_hmix!K68*bymonth_average_ws!K68</f>
        <v>1554.6233694685586</v>
      </c>
      <c r="L68" s="17">
        <f>bymonth_average_hmix!L68*bymonth_average_ws!L68</f>
        <v>1339.890530024632</v>
      </c>
      <c r="M68" s="17">
        <f>bymonth_average_hmix!M68*bymonth_average_ws!M68</f>
        <v>840.59020747905799</v>
      </c>
      <c r="N68" s="17">
        <f>bymonth_average_hmix!N68*bymonth_average_ws!N68</f>
        <v>413.12203248652844</v>
      </c>
      <c r="O68" s="4" t="s">
        <v>1590</v>
      </c>
      <c r="P68" s="14">
        <v>0</v>
      </c>
      <c r="Q68" s="1">
        <v>4</v>
      </c>
      <c r="R68" s="18">
        <f t="shared" si="0"/>
        <v>2166.3101356676548</v>
      </c>
    </row>
    <row r="69" spans="1:18" x14ac:dyDescent="0.25">
      <c r="A69">
        <v>65</v>
      </c>
      <c r="B69" t="s">
        <v>323</v>
      </c>
      <c r="C69" s="17">
        <f>bymonth_average_hmix!C69*bymonth_average_ws!C69</f>
        <v>792.02005920643933</v>
      </c>
      <c r="D69" s="17">
        <f>bymonth_average_hmix!D69*bymonth_average_ws!D69</f>
        <v>1368.4357394697997</v>
      </c>
      <c r="E69" s="17">
        <f>bymonth_average_hmix!E69*bymonth_average_ws!E69</f>
        <v>2464.1571002663613</v>
      </c>
      <c r="F69" s="17">
        <f>bymonth_average_hmix!F69*bymonth_average_ws!F69</f>
        <v>3938.1102448241227</v>
      </c>
      <c r="G69" s="17">
        <f>bymonth_average_hmix!G69*bymonth_average_ws!G69</f>
        <v>5000.2234184330719</v>
      </c>
      <c r="H69" s="17">
        <f>bymonth_average_hmix!H69*bymonth_average_ws!H69</f>
        <v>5196.3686212229586</v>
      </c>
      <c r="I69" s="17">
        <f>bymonth_average_hmix!I69*bymonth_average_ws!I69</f>
        <v>2586.6598996364241</v>
      </c>
      <c r="J69" s="17">
        <f>bymonth_average_hmix!J69*bymonth_average_ws!J69</f>
        <v>1745.9167002727049</v>
      </c>
      <c r="K69" s="17">
        <f>bymonth_average_hmix!K69*bymonth_average_ws!K69</f>
        <v>1384.6791364776443</v>
      </c>
      <c r="L69" s="17">
        <f>bymonth_average_hmix!L69*bymonth_average_ws!L69</f>
        <v>1197.9846625958246</v>
      </c>
      <c r="M69" s="17">
        <f>bymonth_average_hmix!M69*bymonth_average_ws!M69</f>
        <v>794.44260909737204</v>
      </c>
      <c r="N69" s="17">
        <f>bymonth_average_hmix!N69*bymonth_average_ws!N69</f>
        <v>518.40510422351156</v>
      </c>
      <c r="O69" s="4" t="s">
        <v>1590</v>
      </c>
      <c r="P69" s="14">
        <v>0</v>
      </c>
      <c r="Q69" s="1">
        <v>4</v>
      </c>
      <c r="R69" s="18">
        <f t="shared" si="0"/>
        <v>2248.9502746438525</v>
      </c>
    </row>
    <row r="70" spans="1:18" x14ac:dyDescent="0.25">
      <c r="A70">
        <v>66</v>
      </c>
      <c r="B70" t="s">
        <v>324</v>
      </c>
      <c r="C70" s="17">
        <f>bymonth_average_hmix!C70*bymonth_average_ws!C70</f>
        <v>759.47506887904444</v>
      </c>
      <c r="D70" s="17">
        <f>bymonth_average_hmix!D70*bymonth_average_ws!D70</f>
        <v>1390.1223383157119</v>
      </c>
      <c r="E70" s="17">
        <f>bymonth_average_hmix!E70*bymonth_average_ws!E70</f>
        <v>2243.2806173937402</v>
      </c>
      <c r="F70" s="17">
        <f>bymonth_average_hmix!F70*bymonth_average_ws!F70</f>
        <v>3717.4217278846027</v>
      </c>
      <c r="G70" s="17">
        <f>bymonth_average_hmix!G70*bymonth_average_ws!G70</f>
        <v>4441.3967659408327</v>
      </c>
      <c r="H70" s="17">
        <f>bymonth_average_hmix!H70*bymonth_average_ws!H70</f>
        <v>5204.5855618411015</v>
      </c>
      <c r="I70" s="17">
        <f>bymonth_average_hmix!I70*bymonth_average_ws!I70</f>
        <v>2787.4029064555143</v>
      </c>
      <c r="J70" s="17">
        <f>bymonth_average_hmix!J70*bymonth_average_ws!J70</f>
        <v>1757.6177182045146</v>
      </c>
      <c r="K70" s="17">
        <f>bymonth_average_hmix!K70*bymonth_average_ws!K70</f>
        <v>1287.8070400527288</v>
      </c>
      <c r="L70" s="17">
        <f>bymonth_average_hmix!L70*bymonth_average_ws!L70</f>
        <v>1024.6384143427715</v>
      </c>
      <c r="M70" s="17">
        <f>bymonth_average_hmix!M70*bymonth_average_ws!M70</f>
        <v>807.63505842421489</v>
      </c>
      <c r="N70" s="17">
        <f>bymonth_average_hmix!N70*bymonth_average_ws!N70</f>
        <v>501.10690024195941</v>
      </c>
      <c r="O70" s="4" t="s">
        <v>1590</v>
      </c>
      <c r="P70" s="14">
        <v>0</v>
      </c>
      <c r="Q70" s="1">
        <v>4</v>
      </c>
      <c r="R70" s="18">
        <f t="shared" ref="R70:R99" si="9">AVERAGE(C70:N70)</f>
        <v>2160.2075098313949</v>
      </c>
    </row>
    <row r="71" spans="1:18" x14ac:dyDescent="0.25">
      <c r="A71">
        <v>67</v>
      </c>
      <c r="B71" t="s">
        <v>325</v>
      </c>
      <c r="C71" s="17">
        <f>bymonth_average_hmix!C71*bymonth_average_ws!C71</f>
        <v>1061.6453895971963</v>
      </c>
      <c r="D71" s="17">
        <f>bymonth_average_hmix!D71*bymonth_average_ws!D71</f>
        <v>1913.4231059562533</v>
      </c>
      <c r="E71" s="17">
        <f>bymonth_average_hmix!E71*bymonth_average_ws!E71</f>
        <v>2891.403584555168</v>
      </c>
      <c r="F71" s="17">
        <f>bymonth_average_hmix!F71*bymonth_average_ws!F71</f>
        <v>4803.1918990878385</v>
      </c>
      <c r="G71" s="17">
        <f>bymonth_average_hmix!G71*bymonth_average_ws!G71</f>
        <v>5617.9983131495428</v>
      </c>
      <c r="H71" s="17">
        <f>bymonth_average_hmix!H71*bymonth_average_ws!H71</f>
        <v>4475.6453996249811</v>
      </c>
      <c r="I71" s="17">
        <f>bymonth_average_hmix!I71*bymonth_average_ws!I71</f>
        <v>1780.0039728104452</v>
      </c>
      <c r="J71" s="17">
        <f>bymonth_average_hmix!J71*bymonth_average_ws!J71</f>
        <v>1362.4648565358207</v>
      </c>
      <c r="K71" s="17">
        <f>bymonth_average_hmix!K71*bymonth_average_ws!K71</f>
        <v>1248.0837166392953</v>
      </c>
      <c r="L71" s="17">
        <f>bymonth_average_hmix!L71*bymonth_average_ws!L71</f>
        <v>1285.6710754912408</v>
      </c>
      <c r="M71" s="17">
        <f>bymonth_average_hmix!M71*bymonth_average_ws!M71</f>
        <v>1045.5862376188529</v>
      </c>
      <c r="N71" s="17">
        <f>bymonth_average_hmix!N71*bymonth_average_ws!N71</f>
        <v>736.28334184281221</v>
      </c>
      <c r="O71" s="4" t="s">
        <v>1590</v>
      </c>
      <c r="P71" s="14">
        <v>0</v>
      </c>
      <c r="Q71" s="1">
        <v>4</v>
      </c>
      <c r="R71" s="18">
        <f t="shared" si="9"/>
        <v>2351.7834077424541</v>
      </c>
    </row>
    <row r="72" spans="1:18" x14ac:dyDescent="0.25">
      <c r="A72">
        <v>68</v>
      </c>
      <c r="B72" t="s">
        <v>326</v>
      </c>
      <c r="C72" s="17">
        <f>bymonth_average_hmix!C72*bymonth_average_ws!C72</f>
        <v>1115.9486036446501</v>
      </c>
      <c r="D72" s="17">
        <f>bymonth_average_hmix!D72*bymonth_average_ws!D72</f>
        <v>1597.6339520903405</v>
      </c>
      <c r="E72" s="17">
        <f>bymonth_average_hmix!E72*bymonth_average_ws!E72</f>
        <v>2621.4588521307287</v>
      </c>
      <c r="F72" s="17">
        <f>bymonth_average_hmix!F72*bymonth_average_ws!F72</f>
        <v>4173.5599722367897</v>
      </c>
      <c r="G72" s="17">
        <f>bymonth_average_hmix!G72*bymonth_average_ws!G72</f>
        <v>5672.8282838203249</v>
      </c>
      <c r="H72" s="17">
        <f>bymonth_average_hmix!H72*bymonth_average_ws!H72</f>
        <v>4681.6593226104651</v>
      </c>
      <c r="I72" s="17">
        <f>bymonth_average_hmix!I72*bymonth_average_ws!I72</f>
        <v>1739.9889102212705</v>
      </c>
      <c r="J72" s="17">
        <f>bymonth_average_hmix!J72*bymonth_average_ws!J72</f>
        <v>1380.5469704330308</v>
      </c>
      <c r="K72" s="17">
        <f>bymonth_average_hmix!K72*bymonth_average_ws!K72</f>
        <v>1483.0071187059905</v>
      </c>
      <c r="L72" s="17">
        <f>bymonth_average_hmix!L72*bymonth_average_ws!L72</f>
        <v>1536.1147576183002</v>
      </c>
      <c r="M72" s="17">
        <f>bymonth_average_hmix!M72*bymonth_average_ws!M72</f>
        <v>1023.3014728024174</v>
      </c>
      <c r="N72" s="17">
        <f>bymonth_average_hmix!N72*bymonth_average_ws!N72</f>
        <v>717.78536450447689</v>
      </c>
      <c r="O72" s="4" t="s">
        <v>1590</v>
      </c>
      <c r="P72" s="14">
        <v>0</v>
      </c>
      <c r="Q72" s="1">
        <v>4</v>
      </c>
      <c r="R72" s="18">
        <f t="shared" si="9"/>
        <v>2311.9861317348991</v>
      </c>
    </row>
    <row r="73" spans="1:18" x14ac:dyDescent="0.25">
      <c r="A73">
        <v>69</v>
      </c>
      <c r="B73" t="s">
        <v>327</v>
      </c>
      <c r="C73" s="17">
        <f>bymonth_average_hmix!C73*bymonth_average_ws!C73</f>
        <v>1285.65057648375</v>
      </c>
      <c r="D73" s="17">
        <f>bymonth_average_hmix!D73*bymonth_average_ws!D73</f>
        <v>2176.757540597182</v>
      </c>
      <c r="E73" s="17">
        <f>bymonth_average_hmix!E73*bymonth_average_ws!E73</f>
        <v>3556.067106248815</v>
      </c>
      <c r="F73" s="17">
        <f>bymonth_average_hmix!F73*bymonth_average_ws!F73</f>
        <v>4277.6947727554571</v>
      </c>
      <c r="G73" s="17">
        <f>bymonth_average_hmix!G73*bymonth_average_ws!G73</f>
        <v>4783.6095410492335</v>
      </c>
      <c r="H73" s="17">
        <f>bymonth_average_hmix!H73*bymonth_average_ws!H73</f>
        <v>6363.055524653053</v>
      </c>
      <c r="I73" s="17">
        <f>bymonth_average_hmix!I73*bymonth_average_ws!I73</f>
        <v>3634.889244900362</v>
      </c>
      <c r="J73" s="17">
        <f>bymonth_average_hmix!J73*bymonth_average_ws!J73</f>
        <v>2459.3246852365</v>
      </c>
      <c r="K73" s="17">
        <f>bymonth_average_hmix!K73*bymonth_average_ws!K73</f>
        <v>2396.912867843695</v>
      </c>
      <c r="L73" s="17">
        <f>bymonth_average_hmix!L73*bymonth_average_ws!L73</f>
        <v>1636.8235854027712</v>
      </c>
      <c r="M73" s="17">
        <f>bymonth_average_hmix!M73*bymonth_average_ws!M73</f>
        <v>1052.1490931331682</v>
      </c>
      <c r="N73" s="17">
        <f>bymonth_average_hmix!N73*bymonth_average_ws!N73</f>
        <v>898.99992031837144</v>
      </c>
      <c r="O73" s="4" t="s">
        <v>1591</v>
      </c>
      <c r="P73" s="14">
        <v>0</v>
      </c>
      <c r="Q73" s="1">
        <v>5</v>
      </c>
      <c r="R73" s="18">
        <f t="shared" si="9"/>
        <v>2876.8278715518632</v>
      </c>
    </row>
    <row r="74" spans="1:18" x14ac:dyDescent="0.25">
      <c r="A74">
        <v>70</v>
      </c>
      <c r="B74" t="s">
        <v>328</v>
      </c>
      <c r="C74" s="17">
        <f>bymonth_average_hmix!C74*bymonth_average_ws!C74</f>
        <v>1267.4677040469305</v>
      </c>
      <c r="D74" s="17">
        <f>bymonth_average_hmix!D74*bymonth_average_ws!D74</f>
        <v>2488.3245889419645</v>
      </c>
      <c r="E74" s="17">
        <f>bymonth_average_hmix!E74*bymonth_average_ws!E74</f>
        <v>3585.3098466723177</v>
      </c>
      <c r="F74" s="17">
        <f>bymonth_average_hmix!F74*bymonth_average_ws!F74</f>
        <v>4584.9777456398833</v>
      </c>
      <c r="G74" s="17">
        <f>bymonth_average_hmix!G74*bymonth_average_ws!G74</f>
        <v>4860.5720418509982</v>
      </c>
      <c r="H74" s="17">
        <f>bymonth_average_hmix!H74*bymonth_average_ws!H74</f>
        <v>6124.810926908066</v>
      </c>
      <c r="I74" s="17">
        <f>bymonth_average_hmix!I74*bymonth_average_ws!I74</f>
        <v>3295.4512414887813</v>
      </c>
      <c r="J74" s="17">
        <f>bymonth_average_hmix!J74*bymonth_average_ws!J74</f>
        <v>2743.8667765493674</v>
      </c>
      <c r="K74" s="17">
        <f>bymonth_average_hmix!K74*bymonth_average_ws!K74</f>
        <v>2379.540875812062</v>
      </c>
      <c r="L74" s="17">
        <f>bymonth_average_hmix!L74*bymonth_average_ws!L74</f>
        <v>1852.9430907388323</v>
      </c>
      <c r="M74" s="17">
        <f>bymonth_average_hmix!M74*bymonth_average_ws!M74</f>
        <v>1329.0127126549241</v>
      </c>
      <c r="N74" s="17">
        <f>bymonth_average_hmix!N74*bymonth_average_ws!N74</f>
        <v>1106.1808504298281</v>
      </c>
      <c r="O74" s="4" t="s">
        <v>1591</v>
      </c>
      <c r="P74" s="14">
        <v>0</v>
      </c>
      <c r="Q74" s="1">
        <v>5</v>
      </c>
      <c r="R74" s="18">
        <f t="shared" si="9"/>
        <v>2968.2048668111634</v>
      </c>
    </row>
    <row r="75" spans="1:18" x14ac:dyDescent="0.25">
      <c r="A75">
        <v>71</v>
      </c>
      <c r="B75" t="s">
        <v>98</v>
      </c>
      <c r="C75" s="17">
        <f>bymonth_average_hmix!C75*bymonth_average_ws!C75</f>
        <v>1090.697879052098</v>
      </c>
      <c r="D75" s="17">
        <f>bymonth_average_hmix!D75*bymonth_average_ws!D75</f>
        <v>2046.2182457635806</v>
      </c>
      <c r="E75" s="17">
        <f>bymonth_average_hmix!E75*bymonth_average_ws!E75</f>
        <v>3003.1201214968032</v>
      </c>
      <c r="F75" s="17">
        <f>bymonth_average_hmix!F75*bymonth_average_ws!F75</f>
        <v>4377.4404747320332</v>
      </c>
      <c r="G75" s="17">
        <f>bymonth_average_hmix!G75*bymonth_average_ws!G75</f>
        <v>4474.8785974348602</v>
      </c>
      <c r="H75" s="17">
        <f>bymonth_average_hmix!H75*bymonth_average_ws!H75</f>
        <v>6948.1510393193857</v>
      </c>
      <c r="I75" s="17">
        <f>bymonth_average_hmix!I75*bymonth_average_ws!I75</f>
        <v>5438.2673757562225</v>
      </c>
      <c r="J75" s="17">
        <f>bymonth_average_hmix!J75*bymonth_average_ws!J75</f>
        <v>4246.6148967269346</v>
      </c>
      <c r="K75" s="17">
        <f>bymonth_average_hmix!K75*bymonth_average_ws!K75</f>
        <v>3361.3341359628803</v>
      </c>
      <c r="L75" s="17">
        <f>bymonth_average_hmix!L75*bymonth_average_ws!L75</f>
        <v>2090.9113980802322</v>
      </c>
      <c r="M75" s="17">
        <f>bymonth_average_hmix!M75*bymonth_average_ws!M75</f>
        <v>1382.4188389394385</v>
      </c>
      <c r="N75" s="17">
        <f>bymonth_average_hmix!N75*bymonth_average_ws!N75</f>
        <v>1153.2099884844458</v>
      </c>
      <c r="O75" s="4" t="s">
        <v>1591</v>
      </c>
      <c r="P75" s="14">
        <v>0</v>
      </c>
      <c r="Q75" s="1">
        <v>5</v>
      </c>
      <c r="R75" s="18">
        <f t="shared" si="9"/>
        <v>3301.1052493124098</v>
      </c>
    </row>
    <row r="76" spans="1:18" x14ac:dyDescent="0.25">
      <c r="A76">
        <v>72</v>
      </c>
      <c r="B76" t="s">
        <v>100</v>
      </c>
      <c r="C76" s="17">
        <f>bymonth_average_hmix!C76*bymonth_average_ws!C76</f>
        <v>802.76438975148972</v>
      </c>
      <c r="D76" s="17">
        <f>bymonth_average_hmix!D76*bymonth_average_ws!D76</f>
        <v>1544.7054847128957</v>
      </c>
      <c r="E76" s="17">
        <f>bymonth_average_hmix!E76*bymonth_average_ws!E76</f>
        <v>2726.5482584375682</v>
      </c>
      <c r="F76" s="17">
        <f>bymonth_average_hmix!F76*bymonth_average_ws!F76</f>
        <v>4317.1980369166795</v>
      </c>
      <c r="G76" s="17">
        <f>bymonth_average_hmix!G76*bymonth_average_ws!G76</f>
        <v>5462.9653637017609</v>
      </c>
      <c r="H76" s="17">
        <f>bymonth_average_hmix!H76*bymonth_average_ws!H76</f>
        <v>6908.735817850973</v>
      </c>
      <c r="I76" s="17">
        <f>bymonth_average_hmix!I76*bymonth_average_ws!I76</f>
        <v>4146.3692328962479</v>
      </c>
      <c r="J76" s="17">
        <f>bymonth_average_hmix!J76*bymonth_average_ws!J76</f>
        <v>2885.1503330219425</v>
      </c>
      <c r="K76" s="17">
        <f>bymonth_average_hmix!K76*bymonth_average_ws!K76</f>
        <v>1631.2612894883075</v>
      </c>
      <c r="L76" s="17">
        <f>bymonth_average_hmix!L76*bymonth_average_ws!L76</f>
        <v>1700.2763689380563</v>
      </c>
      <c r="M76" s="17">
        <f>bymonth_average_hmix!M76*bymonth_average_ws!M76</f>
        <v>1056.2957812543209</v>
      </c>
      <c r="N76" s="17">
        <f>bymonth_average_hmix!N76*bymonth_average_ws!N76</f>
        <v>828.19098363497289</v>
      </c>
      <c r="O76" s="4" t="s">
        <v>1591</v>
      </c>
      <c r="P76" s="14">
        <v>0</v>
      </c>
      <c r="Q76" s="1">
        <v>5</v>
      </c>
      <c r="R76" s="18">
        <f t="shared" si="9"/>
        <v>2834.2051117171013</v>
      </c>
    </row>
    <row r="77" spans="1:18" x14ac:dyDescent="0.25">
      <c r="A77">
        <v>73</v>
      </c>
      <c r="B77" t="s">
        <v>329</v>
      </c>
      <c r="C77" s="17">
        <f>bymonth_average_hmix!C77*bymonth_average_ws!C77</f>
        <v>1414.0952672626963</v>
      </c>
      <c r="D77" s="17">
        <f>bymonth_average_hmix!D77*bymonth_average_ws!D77</f>
        <v>2536.0468463603693</v>
      </c>
      <c r="E77" s="17">
        <f>bymonth_average_hmix!E77*bymonth_average_ws!E77</f>
        <v>3770.1409373001202</v>
      </c>
      <c r="F77" s="17">
        <f>bymonth_average_hmix!F77*bymonth_average_ws!F77</f>
        <v>5226.2158425326252</v>
      </c>
      <c r="G77" s="17">
        <f>bymonth_average_hmix!G77*bymonth_average_ws!G77</f>
        <v>5654.9351228453861</v>
      </c>
      <c r="H77" s="17">
        <f>bymonth_average_hmix!H77*bymonth_average_ws!H77</f>
        <v>5540.152633319055</v>
      </c>
      <c r="I77" s="17">
        <f>bymonth_average_hmix!I77*bymonth_average_ws!I77</f>
        <v>3066.3647006520587</v>
      </c>
      <c r="J77" s="17">
        <f>bymonth_average_hmix!J77*bymonth_average_ws!J77</f>
        <v>2500.4019925644548</v>
      </c>
      <c r="K77" s="17">
        <f>bymonth_average_hmix!K77*bymonth_average_ws!K77</f>
        <v>1979.9057178448716</v>
      </c>
      <c r="L77" s="17">
        <f>bymonth_average_hmix!L77*bymonth_average_ws!L77</f>
        <v>1934.9340188960673</v>
      </c>
      <c r="M77" s="17">
        <f>bymonth_average_hmix!M77*bymonth_average_ws!M77</f>
        <v>1396.1306527367663</v>
      </c>
      <c r="N77" s="17">
        <f>bymonth_average_hmix!N77*bymonth_average_ws!N77</f>
        <v>1433.0783423482978</v>
      </c>
      <c r="O77" s="4" t="s">
        <v>1591</v>
      </c>
      <c r="P77" s="14">
        <v>0</v>
      </c>
      <c r="Q77" s="1">
        <v>5</v>
      </c>
      <c r="R77" s="18">
        <f t="shared" si="9"/>
        <v>3037.7001728885643</v>
      </c>
    </row>
    <row r="78" spans="1:18" x14ac:dyDescent="0.25">
      <c r="A78">
        <v>74</v>
      </c>
      <c r="B78" t="s">
        <v>330</v>
      </c>
      <c r="C78" s="17">
        <f>bymonth_average_hmix!C78*bymonth_average_ws!C78</f>
        <v>1982.737385001205</v>
      </c>
      <c r="D78" s="17">
        <f>bymonth_average_hmix!D78*bymonth_average_ws!D78</f>
        <v>2209.0678354339557</v>
      </c>
      <c r="E78" s="17">
        <f>bymonth_average_hmix!E78*bymonth_average_ws!E78</f>
        <v>2544.8191889736072</v>
      </c>
      <c r="F78" s="17">
        <f>bymonth_average_hmix!F78*bymonth_average_ws!F78</f>
        <v>2773.2612919496364</v>
      </c>
      <c r="G78" s="17">
        <f>bymonth_average_hmix!G78*bymonth_average_ws!G78</f>
        <v>4343.2222741479281</v>
      </c>
      <c r="H78" s="17">
        <f>bymonth_average_hmix!H78*bymonth_average_ws!H78</f>
        <v>4653.4981972447686</v>
      </c>
      <c r="I78" s="17">
        <f>bymonth_average_hmix!I78*bymonth_average_ws!I78</f>
        <v>5418.0042682615212</v>
      </c>
      <c r="J78" s="17">
        <f>bymonth_average_hmix!J78*bymonth_average_ws!J78</f>
        <v>5126.3659226430254</v>
      </c>
      <c r="K78" s="17">
        <f>bymonth_average_hmix!K78*bymonth_average_ws!K78</f>
        <v>2165.8877329434258</v>
      </c>
      <c r="L78" s="17">
        <f>bymonth_average_hmix!L78*bymonth_average_ws!L78</f>
        <v>2315.563612175089</v>
      </c>
      <c r="M78" s="17">
        <f>bymonth_average_hmix!M78*bymonth_average_ws!M78</f>
        <v>1621.530202517506</v>
      </c>
      <c r="N78" s="17">
        <f>bymonth_average_hmix!N78*bymonth_average_ws!N78</f>
        <v>2206.2871052735118</v>
      </c>
      <c r="O78" s="4" t="s">
        <v>1592</v>
      </c>
      <c r="P78" s="14">
        <v>0</v>
      </c>
      <c r="Q78" s="1">
        <v>1</v>
      </c>
      <c r="R78" s="18">
        <f t="shared" si="9"/>
        <v>3113.3537513804313</v>
      </c>
    </row>
    <row r="79" spans="1:18" x14ac:dyDescent="0.25">
      <c r="A79">
        <v>75</v>
      </c>
      <c r="B79" t="s">
        <v>331</v>
      </c>
      <c r="C79" s="17">
        <f>bymonth_average_hmix!C79*bymonth_average_ws!C79</f>
        <v>2185.7135160713306</v>
      </c>
      <c r="D79" s="17">
        <f>bymonth_average_hmix!D79*bymonth_average_ws!D79</f>
        <v>2945.130434148115</v>
      </c>
      <c r="E79" s="17">
        <f>bymonth_average_hmix!E79*bymonth_average_ws!E79</f>
        <v>2381.5520672656389</v>
      </c>
      <c r="F79" s="17">
        <f>bymonth_average_hmix!F79*bymonth_average_ws!F79</f>
        <v>2628.629189201949</v>
      </c>
      <c r="G79" s="17">
        <f>bymonth_average_hmix!G79*bymonth_average_ws!G79</f>
        <v>4679.5562603308663</v>
      </c>
      <c r="H79" s="17">
        <f>bymonth_average_hmix!H79*bymonth_average_ws!H79</f>
        <v>5387.8149916615075</v>
      </c>
      <c r="I79" s="17">
        <f>bymonth_average_hmix!I79*bymonth_average_ws!I79</f>
        <v>5368.0079975007184</v>
      </c>
      <c r="J79" s="17">
        <f>bymonth_average_hmix!J79*bymonth_average_ws!J79</f>
        <v>4430.3738532456082</v>
      </c>
      <c r="K79" s="17">
        <f>bymonth_average_hmix!K79*bymonth_average_ws!K79</f>
        <v>3188.9111790881179</v>
      </c>
      <c r="L79" s="17">
        <f>bymonth_average_hmix!L79*bymonth_average_ws!L79</f>
        <v>2603.5274278585507</v>
      </c>
      <c r="M79" s="17">
        <f>bymonth_average_hmix!M79*bymonth_average_ws!M79</f>
        <v>1794.1468970635538</v>
      </c>
      <c r="N79" s="17">
        <f>bymonth_average_hmix!N79*bymonth_average_ws!N79</f>
        <v>2693.4115109976628</v>
      </c>
      <c r="O79" s="4" t="s">
        <v>1592</v>
      </c>
      <c r="P79" s="14">
        <v>1</v>
      </c>
      <c r="Q79" s="1">
        <v>1</v>
      </c>
      <c r="R79" s="18">
        <f t="shared" si="9"/>
        <v>3357.2312770361345</v>
      </c>
    </row>
    <row r="80" spans="1:18" x14ac:dyDescent="0.25">
      <c r="A80">
        <v>76</v>
      </c>
      <c r="B80" t="s">
        <v>97</v>
      </c>
      <c r="C80" s="17">
        <f>bymonth_average_hmix!C80*bymonth_average_ws!C80</f>
        <v>1602.6585168353495</v>
      </c>
      <c r="D80" s="17">
        <f>bymonth_average_hmix!D80*bymonth_average_ws!D80</f>
        <v>2071.1260598298945</v>
      </c>
      <c r="E80" s="17">
        <f>bymonth_average_hmix!E80*bymonth_average_ws!E80</f>
        <v>3112.4278405173372</v>
      </c>
      <c r="F80" s="17">
        <f>bymonth_average_hmix!F80*bymonth_average_ws!F80</f>
        <v>3581.6827165761629</v>
      </c>
      <c r="G80" s="17">
        <f>bymonth_average_hmix!G80*bymonth_average_ws!G80</f>
        <v>4792.9865280318782</v>
      </c>
      <c r="H80" s="17">
        <f>bymonth_average_hmix!H80*bymonth_average_ws!H80</f>
        <v>6474.7150280593542</v>
      </c>
      <c r="I80" s="17">
        <f>bymonth_average_hmix!I80*bymonth_average_ws!I80</f>
        <v>6759.5216587695459</v>
      </c>
      <c r="J80" s="17">
        <f>bymonth_average_hmix!J80*bymonth_average_ws!J80</f>
        <v>5466.8994530589134</v>
      </c>
      <c r="K80" s="17">
        <f>bymonth_average_hmix!K80*bymonth_average_ws!K80</f>
        <v>1998.7809062963602</v>
      </c>
      <c r="L80" s="17">
        <f>bymonth_average_hmix!L80*bymonth_average_ws!L80</f>
        <v>1626.7456728881518</v>
      </c>
      <c r="M80" s="17">
        <f>bymonth_average_hmix!M80*bymonth_average_ws!M80</f>
        <v>1873.3566586413315</v>
      </c>
      <c r="N80" s="17">
        <f>bymonth_average_hmix!N80*bymonth_average_ws!N80</f>
        <v>1668.1455440948325</v>
      </c>
      <c r="O80" s="4" t="s">
        <v>1593</v>
      </c>
      <c r="P80" s="14">
        <v>0</v>
      </c>
      <c r="Q80" s="1">
        <v>1</v>
      </c>
      <c r="R80" s="18">
        <f t="shared" si="9"/>
        <v>3419.0872152999254</v>
      </c>
    </row>
    <row r="81" spans="1:18" x14ac:dyDescent="0.25">
      <c r="A81">
        <v>77</v>
      </c>
      <c r="B81" t="s">
        <v>332</v>
      </c>
      <c r="C81" s="17">
        <f>bymonth_average_hmix!C81*bymonth_average_ws!C81</f>
        <v>1089.5629561325809</v>
      </c>
      <c r="D81" s="17">
        <f>bymonth_average_hmix!D81*bymonth_average_ws!D81</f>
        <v>1417.5164893267131</v>
      </c>
      <c r="E81" s="17">
        <f>bymonth_average_hmix!E81*bymonth_average_ws!E81</f>
        <v>2522.6682879791388</v>
      </c>
      <c r="F81" s="17">
        <f>bymonth_average_hmix!F81*bymonth_average_ws!F81</f>
        <v>3674.2408981461763</v>
      </c>
      <c r="G81" s="17">
        <f>bymonth_average_hmix!G81*bymonth_average_ws!G81</f>
        <v>4636.974150377876</v>
      </c>
      <c r="H81" s="17">
        <f>bymonth_average_hmix!H81*bymonth_average_ws!H81</f>
        <v>6438.0274287290631</v>
      </c>
      <c r="I81" s="17">
        <f>bymonth_average_hmix!I81*bymonth_average_ws!I81</f>
        <v>6575.5239551990426</v>
      </c>
      <c r="J81" s="17">
        <f>bymonth_average_hmix!J81*bymonth_average_ws!J81</f>
        <v>5061.4580960177445</v>
      </c>
      <c r="K81" s="17">
        <f>bymonth_average_hmix!K81*bymonth_average_ws!K81</f>
        <v>1739.2495968887652</v>
      </c>
      <c r="L81" s="17">
        <f>bymonth_average_hmix!L81*bymonth_average_ws!L81</f>
        <v>1579.4790139470319</v>
      </c>
      <c r="M81" s="17">
        <f>bymonth_average_hmix!M81*bymonth_average_ws!M81</f>
        <v>1531.8538010714758</v>
      </c>
      <c r="N81" s="17">
        <f>bymonth_average_hmix!N81*bymonth_average_ws!N81</f>
        <v>1267.6025666199857</v>
      </c>
      <c r="O81" s="4" t="s">
        <v>1593</v>
      </c>
      <c r="P81" s="14">
        <v>0</v>
      </c>
      <c r="Q81" s="1">
        <v>1</v>
      </c>
      <c r="R81" s="18">
        <f t="shared" si="9"/>
        <v>3127.8464367029665</v>
      </c>
    </row>
    <row r="82" spans="1:18" x14ac:dyDescent="0.25">
      <c r="A82">
        <v>78</v>
      </c>
      <c r="B82" t="s">
        <v>333</v>
      </c>
      <c r="C82" s="17">
        <f>bymonth_average_hmix!C82*bymonth_average_ws!C82</f>
        <v>700.28963419017452</v>
      </c>
      <c r="D82" s="17">
        <f>bymonth_average_hmix!D82*bymonth_average_ws!D82</f>
        <v>1450.3121202434322</v>
      </c>
      <c r="E82" s="17">
        <f>bymonth_average_hmix!E82*bymonth_average_ws!E82</f>
        <v>2398.2888601240293</v>
      </c>
      <c r="F82" s="17">
        <f>bymonth_average_hmix!F82*bymonth_average_ws!F82</f>
        <v>3893.0278845087323</v>
      </c>
      <c r="G82" s="17">
        <f>bymonth_average_hmix!G82*bymonth_average_ws!G82</f>
        <v>4177.4694844055794</v>
      </c>
      <c r="H82" s="17">
        <f>bymonth_average_hmix!H82*bymonth_average_ws!H82</f>
        <v>6207.9460681046749</v>
      </c>
      <c r="I82" s="17">
        <f>bymonth_average_hmix!I82*bymonth_average_ws!I82</f>
        <v>3748.5554337536801</v>
      </c>
      <c r="J82" s="17">
        <f>bymonth_average_hmix!J82*bymonth_average_ws!J82</f>
        <v>2287.4431807131491</v>
      </c>
      <c r="K82" s="17">
        <f>bymonth_average_hmix!K82*bymonth_average_ws!K82</f>
        <v>2071.7606851795122</v>
      </c>
      <c r="L82" s="17">
        <f>bymonth_average_hmix!L82*bymonth_average_ws!L82</f>
        <v>1400.9193844112638</v>
      </c>
      <c r="M82" s="17">
        <f>bymonth_average_hmix!M82*bymonth_average_ws!M82</f>
        <v>752.49262679662581</v>
      </c>
      <c r="N82" s="17">
        <f>bymonth_average_hmix!N82*bymonth_average_ws!N82</f>
        <v>607.2900310093994</v>
      </c>
      <c r="O82" s="4" t="s">
        <v>1594</v>
      </c>
      <c r="P82" s="14">
        <v>0</v>
      </c>
      <c r="Q82" s="1">
        <v>4</v>
      </c>
      <c r="R82" s="18">
        <f t="shared" si="9"/>
        <v>2474.6496161200216</v>
      </c>
    </row>
    <row r="83" spans="1:18" x14ac:dyDescent="0.25">
      <c r="A83">
        <v>79</v>
      </c>
      <c r="B83" t="s">
        <v>91</v>
      </c>
      <c r="C83" s="17">
        <f>bymonth_average_hmix!C83*bymonth_average_ws!C83</f>
        <v>836.86479516480756</v>
      </c>
      <c r="D83" s="17">
        <f>bymonth_average_hmix!D83*bymonth_average_ws!D83</f>
        <v>1124.1672820377626</v>
      </c>
      <c r="E83" s="17">
        <f>bymonth_average_hmix!E83*bymonth_average_ws!E83</f>
        <v>2508.4984283702152</v>
      </c>
      <c r="F83" s="17">
        <f>bymonth_average_hmix!F83*bymonth_average_ws!F83</f>
        <v>3545.2017368440024</v>
      </c>
      <c r="G83" s="17">
        <f>bymonth_average_hmix!G83*bymonth_average_ws!G83</f>
        <v>4578.882073504491</v>
      </c>
      <c r="H83" s="17">
        <f>bymonth_average_hmix!H83*bymonth_average_ws!H83</f>
        <v>6529.22591239132</v>
      </c>
      <c r="I83" s="17">
        <f>bymonth_average_hmix!I83*bymonth_average_ws!I83</f>
        <v>4015.4481863023902</v>
      </c>
      <c r="J83" s="17">
        <f>bymonth_average_hmix!J83*bymonth_average_ws!J83</f>
        <v>1634.8081606116257</v>
      </c>
      <c r="K83" s="17">
        <f>bymonth_average_hmix!K83*bymonth_average_ws!K83</f>
        <v>1623.8938988776017</v>
      </c>
      <c r="L83" s="17">
        <f>bymonth_average_hmix!L83*bymonth_average_ws!L83</f>
        <v>1129.6966654486737</v>
      </c>
      <c r="M83" s="17">
        <f>bymonth_average_hmix!M83*bymonth_average_ws!M83</f>
        <v>806.21420162207642</v>
      </c>
      <c r="N83" s="17">
        <f>bymonth_average_hmix!N83*bymonth_average_ws!N83</f>
        <v>719.40567645784313</v>
      </c>
      <c r="O83" s="4" t="s">
        <v>1594</v>
      </c>
      <c r="P83" s="14">
        <v>0</v>
      </c>
      <c r="Q83" s="1">
        <v>4</v>
      </c>
      <c r="R83" s="18">
        <f t="shared" si="9"/>
        <v>2421.0255848027341</v>
      </c>
    </row>
    <row r="84" spans="1:18" x14ac:dyDescent="0.25">
      <c r="A84">
        <v>80</v>
      </c>
      <c r="B84" t="s">
        <v>334</v>
      </c>
      <c r="C84" s="17">
        <f>bymonth_average_hmix!C84*bymonth_average_ws!C84</f>
        <v>1216.2192543531405</v>
      </c>
      <c r="D84" s="17">
        <f>bymonth_average_hmix!D84*bymonth_average_ws!D84</f>
        <v>1704.0851794925863</v>
      </c>
      <c r="E84" s="17">
        <f>bymonth_average_hmix!E84*bymonth_average_ws!E84</f>
        <v>3070.5803826286497</v>
      </c>
      <c r="F84" s="17">
        <f>bymonth_average_hmix!F84*bymonth_average_ws!F84</f>
        <v>3944.2105400734054</v>
      </c>
      <c r="G84" s="17">
        <f>bymonth_average_hmix!G84*bymonth_average_ws!G84</f>
        <v>5281.6673857119331</v>
      </c>
      <c r="H84" s="17">
        <f>bymonth_average_hmix!H84*bymonth_average_ws!H84</f>
        <v>5566.6241229790539</v>
      </c>
      <c r="I84" s="17">
        <f>bymonth_average_hmix!I84*bymonth_average_ws!I84</f>
        <v>3354.9441178947382</v>
      </c>
      <c r="J84" s="17">
        <f>bymonth_average_hmix!J84*bymonth_average_ws!J84</f>
        <v>1831.7124204615352</v>
      </c>
      <c r="K84" s="17">
        <f>bymonth_average_hmix!K84*bymonth_average_ws!K84</f>
        <v>1654.1220987136026</v>
      </c>
      <c r="L84" s="17">
        <f>bymonth_average_hmix!L84*bymonth_average_ws!L84</f>
        <v>1699.2116798874119</v>
      </c>
      <c r="M84" s="17">
        <f>bymonth_average_hmix!M84*bymonth_average_ws!M84</f>
        <v>1092.9736111647098</v>
      </c>
      <c r="N84" s="17">
        <f>bymonth_average_hmix!N84*bymonth_average_ws!N84</f>
        <v>761.87946693546144</v>
      </c>
      <c r="O84" s="4" t="s">
        <v>1594</v>
      </c>
      <c r="P84" s="14">
        <v>0</v>
      </c>
      <c r="Q84" s="1">
        <v>4</v>
      </c>
      <c r="R84" s="18">
        <f t="shared" si="9"/>
        <v>2598.1858550246857</v>
      </c>
    </row>
    <row r="85" spans="1:18" x14ac:dyDescent="0.25">
      <c r="A85">
        <v>81</v>
      </c>
      <c r="B85" t="s">
        <v>335</v>
      </c>
      <c r="C85" s="17">
        <f>bymonth_average_hmix!C85*bymonth_average_ws!C85</f>
        <v>988.78126778754176</v>
      </c>
      <c r="D85" s="17">
        <f>bymonth_average_hmix!D85*bymonth_average_ws!D85</f>
        <v>1264.8252037235079</v>
      </c>
      <c r="E85" s="17">
        <f>bymonth_average_hmix!E85*bymonth_average_ws!E85</f>
        <v>2081.3195150377169</v>
      </c>
      <c r="F85" s="17">
        <f>bymonth_average_hmix!F85*bymonth_average_ws!F85</f>
        <v>3730.3485875660435</v>
      </c>
      <c r="G85" s="17">
        <f>bymonth_average_hmix!G85*bymonth_average_ws!G85</f>
        <v>4074.2342218246681</v>
      </c>
      <c r="H85" s="17">
        <f>bymonth_average_hmix!H85*bymonth_average_ws!H85</f>
        <v>6042.6856935545193</v>
      </c>
      <c r="I85" s="17">
        <f>bymonth_average_hmix!I85*bymonth_average_ws!I85</f>
        <v>2951.7004906971074</v>
      </c>
      <c r="J85" s="17">
        <f>bymonth_average_hmix!J85*bymonth_average_ws!J85</f>
        <v>1407.514879067189</v>
      </c>
      <c r="K85" s="17">
        <f>bymonth_average_hmix!K85*bymonth_average_ws!K85</f>
        <v>1392.5560724848201</v>
      </c>
      <c r="L85" s="17">
        <f>bymonth_average_hmix!L85*bymonth_average_ws!L85</f>
        <v>902.52388447029273</v>
      </c>
      <c r="M85" s="17">
        <f>bymonth_average_hmix!M85*bymonth_average_ws!M85</f>
        <v>854.22184018881148</v>
      </c>
      <c r="N85" s="17">
        <f>bymonth_average_hmix!N85*bymonth_average_ws!N85</f>
        <v>635.71352058706907</v>
      </c>
      <c r="O85" s="4" t="s">
        <v>1594</v>
      </c>
      <c r="P85" s="14">
        <v>0</v>
      </c>
      <c r="Q85" s="1">
        <v>4</v>
      </c>
      <c r="R85" s="18">
        <f t="shared" si="9"/>
        <v>2193.8687647491074</v>
      </c>
    </row>
    <row r="86" spans="1:18" x14ac:dyDescent="0.25">
      <c r="A86">
        <v>82</v>
      </c>
      <c r="B86" t="s">
        <v>336</v>
      </c>
      <c r="C86" s="17">
        <f>bymonth_average_hmix!C86*bymonth_average_ws!C86</f>
        <v>738.43727669280236</v>
      </c>
      <c r="D86" s="17">
        <f>bymonth_average_hmix!D86*bymonth_average_ws!D86</f>
        <v>1375.789680202945</v>
      </c>
      <c r="E86" s="17">
        <f>bymonth_average_hmix!E86*bymonth_average_ws!E86</f>
        <v>2331.0405317246914</v>
      </c>
      <c r="F86" s="17">
        <f>bymonth_average_hmix!F86*bymonth_average_ws!F86</f>
        <v>3937.6136805705191</v>
      </c>
      <c r="G86" s="17">
        <f>bymonth_average_hmix!G86*bymonth_average_ws!G86</f>
        <v>4159.465648713177</v>
      </c>
      <c r="H86" s="17">
        <f>bymonth_average_hmix!H86*bymonth_average_ws!H86</f>
        <v>6179.2400987111114</v>
      </c>
      <c r="I86" s="17">
        <f>bymonth_average_hmix!I86*bymonth_average_ws!I86</f>
        <v>3703.3741785170469</v>
      </c>
      <c r="J86" s="17">
        <f>bymonth_average_hmix!J86*bymonth_average_ws!J86</f>
        <v>2120.2147447756147</v>
      </c>
      <c r="K86" s="17">
        <f>bymonth_average_hmix!K86*bymonth_average_ws!K86</f>
        <v>1898.3483233597522</v>
      </c>
      <c r="L86" s="17">
        <f>bymonth_average_hmix!L86*bymonth_average_ws!L86</f>
        <v>1340.9047740627973</v>
      </c>
      <c r="M86" s="17">
        <f>bymonth_average_hmix!M86*bymonth_average_ws!M86</f>
        <v>781.90700039711612</v>
      </c>
      <c r="N86" s="17">
        <f>bymonth_average_hmix!N86*bymonth_average_ws!N86</f>
        <v>646.12805052258955</v>
      </c>
      <c r="O86" s="4" t="s">
        <v>1594</v>
      </c>
      <c r="P86" s="14">
        <v>0</v>
      </c>
      <c r="Q86" s="1">
        <v>4</v>
      </c>
      <c r="R86" s="18">
        <f t="shared" si="9"/>
        <v>2434.3719990208465</v>
      </c>
    </row>
    <row r="87" spans="1:18" x14ac:dyDescent="0.25">
      <c r="A87">
        <v>83</v>
      </c>
      <c r="B87" t="s">
        <v>337</v>
      </c>
      <c r="C87" s="17">
        <f>bymonth_average_hmix!C87*bymonth_average_ws!C87</f>
        <v>1002.7912615696556</v>
      </c>
      <c r="D87" s="17">
        <f>bymonth_average_hmix!D87*bymonth_average_ws!D87</f>
        <v>1581.5782110626997</v>
      </c>
      <c r="E87" s="17">
        <f>bymonth_average_hmix!E87*bymonth_average_ws!E87</f>
        <v>2088.5708487779975</v>
      </c>
      <c r="F87" s="17">
        <f>bymonth_average_hmix!F87*bymonth_average_ws!F87</f>
        <v>3845.5735585160783</v>
      </c>
      <c r="G87" s="17">
        <f>bymonth_average_hmix!G87*bymonth_average_ws!G87</f>
        <v>3968.88887992333</v>
      </c>
      <c r="H87" s="17">
        <f>bymonth_average_hmix!H87*bymonth_average_ws!H87</f>
        <v>5554.2864495502545</v>
      </c>
      <c r="I87" s="17">
        <f>bymonth_average_hmix!I87*bymonth_average_ws!I87</f>
        <v>2764.1660883863024</v>
      </c>
      <c r="J87" s="17">
        <f>bymonth_average_hmix!J87*bymonth_average_ws!J87</f>
        <v>1500.6805488716066</v>
      </c>
      <c r="K87" s="17">
        <f>bymonth_average_hmix!K87*bymonth_average_ws!K87</f>
        <v>1311.7647625415509</v>
      </c>
      <c r="L87" s="17">
        <f>bymonth_average_hmix!L87*bymonth_average_ws!L87</f>
        <v>868.22393898123585</v>
      </c>
      <c r="M87" s="17">
        <f>bymonth_average_hmix!M87*bymonth_average_ws!M87</f>
        <v>819.2201808343126</v>
      </c>
      <c r="N87" s="17">
        <f>bymonth_average_hmix!N87*bymonth_average_ws!N87</f>
        <v>658.24212027741237</v>
      </c>
      <c r="O87" s="4" t="s">
        <v>1594</v>
      </c>
      <c r="P87" s="14">
        <v>0</v>
      </c>
      <c r="Q87" s="1">
        <v>4</v>
      </c>
      <c r="R87" s="18">
        <f t="shared" si="9"/>
        <v>2163.6655707743694</v>
      </c>
    </row>
    <row r="88" spans="1:18" x14ac:dyDescent="0.25">
      <c r="A88">
        <v>84</v>
      </c>
      <c r="B88" t="s">
        <v>338</v>
      </c>
      <c r="C88" s="17">
        <f>bymonth_average_hmix!C88*bymonth_average_ws!C88</f>
        <v>1009.8795102071233</v>
      </c>
      <c r="D88" s="17">
        <f>bymonth_average_hmix!D88*bymonth_average_ws!D88</f>
        <v>1742.4330432685495</v>
      </c>
      <c r="E88" s="17">
        <f>bymonth_average_hmix!E88*bymonth_average_ws!E88</f>
        <v>3004.225583757775</v>
      </c>
      <c r="F88" s="17">
        <f>bymonth_average_hmix!F88*bymonth_average_ws!F88</f>
        <v>4001.7438496331411</v>
      </c>
      <c r="G88" s="17">
        <f>bymonth_average_hmix!G88*bymonth_average_ws!G88</f>
        <v>5169.9873166939569</v>
      </c>
      <c r="H88" s="17">
        <f>bymonth_average_hmix!H88*bymonth_average_ws!H88</f>
        <v>7016.7253342977501</v>
      </c>
      <c r="I88" s="17">
        <f>bymonth_average_hmix!I88*bymonth_average_ws!I88</f>
        <v>3684.3283264495699</v>
      </c>
      <c r="J88" s="17">
        <f>bymonth_average_hmix!J88*bymonth_average_ws!J88</f>
        <v>2300.1865310692465</v>
      </c>
      <c r="K88" s="17">
        <f>bymonth_average_hmix!K88*bymonth_average_ws!K88</f>
        <v>1813.7216097934302</v>
      </c>
      <c r="L88" s="17">
        <f>bymonth_average_hmix!L88*bymonth_average_ws!L88</f>
        <v>1603.5473086033869</v>
      </c>
      <c r="M88" s="17">
        <f>bymonth_average_hmix!M88*bymonth_average_ws!M88</f>
        <v>1064.5168173562074</v>
      </c>
      <c r="N88" s="17">
        <f>bymonth_average_hmix!N88*bymonth_average_ws!N88</f>
        <v>807.46478418167862</v>
      </c>
      <c r="O88" s="4" t="s">
        <v>1594</v>
      </c>
      <c r="P88" s="14">
        <v>0</v>
      </c>
      <c r="Q88" s="1">
        <v>4</v>
      </c>
      <c r="R88" s="18">
        <f t="shared" si="9"/>
        <v>2768.2300012759843</v>
      </c>
    </row>
    <row r="89" spans="1:18" x14ac:dyDescent="0.25">
      <c r="A89">
        <v>85</v>
      </c>
      <c r="B89" t="s">
        <v>339</v>
      </c>
      <c r="C89" s="17">
        <f>bymonth_average_hmix!C89*bymonth_average_ws!C89</f>
        <v>959.64984824282817</v>
      </c>
      <c r="D89" s="17">
        <f>bymonth_average_hmix!D89*bymonth_average_ws!D89</f>
        <v>1341.9375513130706</v>
      </c>
      <c r="E89" s="17">
        <f>bymonth_average_hmix!E89*bymonth_average_ws!E89</f>
        <v>2617.9042078202929</v>
      </c>
      <c r="F89" s="17">
        <f>bymonth_average_hmix!F89*bymonth_average_ws!F89</f>
        <v>3944.3673110188579</v>
      </c>
      <c r="G89" s="17">
        <f>bymonth_average_hmix!G89*bymonth_average_ws!G89</f>
        <v>4501.7500933257734</v>
      </c>
      <c r="H89" s="17">
        <f>bymonth_average_hmix!H89*bymonth_average_ws!H89</f>
        <v>6648.09461241189</v>
      </c>
      <c r="I89" s="17">
        <f>bymonth_average_hmix!I89*bymonth_average_ws!I89</f>
        <v>4499.1225537296104</v>
      </c>
      <c r="J89" s="17">
        <f>bymonth_average_hmix!J89*bymonth_average_ws!J89</f>
        <v>1929.5552622198049</v>
      </c>
      <c r="K89" s="17">
        <f>bymonth_average_hmix!K89*bymonth_average_ws!K89</f>
        <v>1896.6079528556413</v>
      </c>
      <c r="L89" s="17">
        <f>bymonth_average_hmix!L89*bymonth_average_ws!L89</f>
        <v>1327.945746852125</v>
      </c>
      <c r="M89" s="17">
        <f>bymonth_average_hmix!M89*bymonth_average_ws!M89</f>
        <v>841.51399775199184</v>
      </c>
      <c r="N89" s="17">
        <f>bymonth_average_hmix!N89*bymonth_average_ws!N89</f>
        <v>704.42923368296931</v>
      </c>
      <c r="O89" s="4" t="s">
        <v>1594</v>
      </c>
      <c r="P89" s="14">
        <v>0</v>
      </c>
      <c r="Q89" s="1">
        <v>4</v>
      </c>
      <c r="R89" s="18">
        <f t="shared" si="9"/>
        <v>2601.0731976020706</v>
      </c>
    </row>
    <row r="90" spans="1:18" x14ac:dyDescent="0.25">
      <c r="A90">
        <v>86</v>
      </c>
      <c r="B90" t="s">
        <v>340</v>
      </c>
      <c r="C90" s="17">
        <f>bymonth_average_hmix!C90*bymonth_average_ws!C90</f>
        <v>837.08386578522277</v>
      </c>
      <c r="D90" s="17">
        <f>bymonth_average_hmix!D90*bymonth_average_ws!D90</f>
        <v>1411.257860889692</v>
      </c>
      <c r="E90" s="17">
        <f>bymonth_average_hmix!E90*bymonth_average_ws!E90</f>
        <v>2327.9688873214914</v>
      </c>
      <c r="F90" s="17">
        <f>bymonth_average_hmix!F90*bymonth_average_ws!F90</f>
        <v>3854.4383670706761</v>
      </c>
      <c r="G90" s="17">
        <f>bymonth_average_hmix!G90*bymonth_average_ws!G90</f>
        <v>4158.7793976564071</v>
      </c>
      <c r="H90" s="17">
        <f>bymonth_average_hmix!H90*bymonth_average_ws!H90</f>
        <v>5525.8056537600933</v>
      </c>
      <c r="I90" s="17">
        <f>bymonth_average_hmix!I90*bymonth_average_ws!I90</f>
        <v>3216.521006593558</v>
      </c>
      <c r="J90" s="17">
        <f>bymonth_average_hmix!J90*bymonth_average_ws!J90</f>
        <v>1940.5058500857133</v>
      </c>
      <c r="K90" s="17">
        <f>bymonth_average_hmix!K90*bymonth_average_ws!K90</f>
        <v>1760.9009053568709</v>
      </c>
      <c r="L90" s="17">
        <f>bymonth_average_hmix!L90*bymonth_average_ws!L90</f>
        <v>1070.4064558392131</v>
      </c>
      <c r="M90" s="17">
        <f>bymonth_average_hmix!M90*bymonth_average_ws!M90</f>
        <v>790.74728292380632</v>
      </c>
      <c r="N90" s="17">
        <f>bymonth_average_hmix!N90*bymonth_average_ws!N90</f>
        <v>679.35324880537075</v>
      </c>
      <c r="O90" s="4" t="s">
        <v>1594</v>
      </c>
      <c r="P90" s="14">
        <v>0</v>
      </c>
      <c r="Q90" s="1">
        <v>4</v>
      </c>
      <c r="R90" s="18">
        <f t="shared" si="9"/>
        <v>2297.8140651740091</v>
      </c>
    </row>
    <row r="91" spans="1:18" x14ac:dyDescent="0.25">
      <c r="A91">
        <v>87</v>
      </c>
      <c r="B91" t="s">
        <v>101</v>
      </c>
      <c r="C91" s="17">
        <f>bymonth_average_hmix!C91*bymonth_average_ws!C91</f>
        <v>987.26208301236159</v>
      </c>
      <c r="D91" s="17">
        <f>bymonth_average_hmix!D91*bymonth_average_ws!D91</f>
        <v>1226.6060085617603</v>
      </c>
      <c r="E91" s="17">
        <f>bymonth_average_hmix!E91*bymonth_average_ws!E91</f>
        <v>2600.7622786439306</v>
      </c>
      <c r="F91" s="17">
        <f>bymonth_average_hmix!F91*bymonth_average_ws!F91</f>
        <v>4002.333293250671</v>
      </c>
      <c r="G91" s="17">
        <f>bymonth_average_hmix!G91*bymonth_average_ws!G91</f>
        <v>4195.9826877279002</v>
      </c>
      <c r="H91" s="17">
        <f>bymonth_average_hmix!H91*bymonth_average_ws!H91</f>
        <v>6585.8864408301588</v>
      </c>
      <c r="I91" s="17">
        <f>bymonth_average_hmix!I91*bymonth_average_ws!I91</f>
        <v>4161.5809862278911</v>
      </c>
      <c r="J91" s="17">
        <f>bymonth_average_hmix!J91*bymonth_average_ws!J91</f>
        <v>1799.9193970950819</v>
      </c>
      <c r="K91" s="17">
        <f>bymonth_average_hmix!K91*bymonth_average_ws!K91</f>
        <v>1792.9114236526761</v>
      </c>
      <c r="L91" s="17">
        <f>bymonth_average_hmix!L91*bymonth_average_ws!L91</f>
        <v>1065.0751587896623</v>
      </c>
      <c r="M91" s="17">
        <f>bymonth_average_hmix!M91*bymonth_average_ws!M91</f>
        <v>796.89135926117558</v>
      </c>
      <c r="N91" s="17">
        <f>bymonth_average_hmix!N91*bymonth_average_ws!N91</f>
        <v>672.61030891368318</v>
      </c>
      <c r="O91" s="4" t="s">
        <v>1594</v>
      </c>
      <c r="P91" s="14">
        <v>0</v>
      </c>
      <c r="Q91" s="1">
        <v>4</v>
      </c>
      <c r="R91" s="18">
        <f t="shared" si="9"/>
        <v>2490.6517854972462</v>
      </c>
    </row>
    <row r="92" spans="1:18" x14ac:dyDescent="0.25">
      <c r="A92">
        <v>88</v>
      </c>
      <c r="B92" t="s">
        <v>341</v>
      </c>
      <c r="C92" s="17">
        <f>bymonth_average_hmix!C92*bymonth_average_ws!C92</f>
        <v>997.87303106706679</v>
      </c>
      <c r="D92" s="17">
        <f>bymonth_average_hmix!D92*bymonth_average_ws!D92</f>
        <v>1502.2412948265089</v>
      </c>
      <c r="E92" s="17">
        <f>bymonth_average_hmix!E92*bymonth_average_ws!E92</f>
        <v>2097.077027960574</v>
      </c>
      <c r="F92" s="17">
        <f>bymonth_average_hmix!F92*bymonth_average_ws!F92</f>
        <v>3665.00559758909</v>
      </c>
      <c r="G92" s="17">
        <f>bymonth_average_hmix!G92*bymonth_average_ws!G92</f>
        <v>3856.9955839348459</v>
      </c>
      <c r="H92" s="17">
        <f>bymonth_average_hmix!H92*bymonth_average_ws!H92</f>
        <v>5582.7341904398236</v>
      </c>
      <c r="I92" s="17">
        <f>bymonth_average_hmix!I92*bymonth_average_ws!I92</f>
        <v>2561.6868703821451</v>
      </c>
      <c r="J92" s="17">
        <f>bymonth_average_hmix!J92*bymonth_average_ws!J92</f>
        <v>1300.9370015449872</v>
      </c>
      <c r="K92" s="17">
        <f>bymonth_average_hmix!K92*bymonth_average_ws!K92</f>
        <v>1188.9248773751394</v>
      </c>
      <c r="L92" s="17">
        <f>bymonth_average_hmix!L92*bymonth_average_ws!L92</f>
        <v>843.67244370774915</v>
      </c>
      <c r="M92" s="17">
        <f>bymonth_average_hmix!M92*bymonth_average_ws!M92</f>
        <v>819.20983247124855</v>
      </c>
      <c r="N92" s="17">
        <f>bymonth_average_hmix!N92*bymonth_average_ws!N92</f>
        <v>626.98869785009867</v>
      </c>
      <c r="O92" s="4" t="s">
        <v>1594</v>
      </c>
      <c r="P92" s="14">
        <v>0</v>
      </c>
      <c r="Q92" s="1">
        <v>4</v>
      </c>
      <c r="R92" s="18">
        <f t="shared" si="9"/>
        <v>2086.9455374291065</v>
      </c>
    </row>
    <row r="93" spans="1:18" x14ac:dyDescent="0.25">
      <c r="A93">
        <v>89</v>
      </c>
      <c r="B93" t="s">
        <v>342</v>
      </c>
      <c r="C93" s="17">
        <f>bymonth_average_hmix!C93*bymonth_average_ws!C93</f>
        <v>940.3595161580613</v>
      </c>
      <c r="D93" s="17">
        <f>bymonth_average_hmix!D93*bymonth_average_ws!D93</f>
        <v>1305.3210503031673</v>
      </c>
      <c r="E93" s="17">
        <f>bymonth_average_hmix!E93*bymonth_average_ws!E93</f>
        <v>2745.7684325771261</v>
      </c>
      <c r="F93" s="17">
        <f>bymonth_average_hmix!F93*bymonth_average_ws!F93</f>
        <v>3954.7690864365118</v>
      </c>
      <c r="G93" s="17">
        <f>bymonth_average_hmix!G93*bymonth_average_ws!G93</f>
        <v>4422.6153603835037</v>
      </c>
      <c r="H93" s="17">
        <f>bymonth_average_hmix!H93*bymonth_average_ws!H93</f>
        <v>6857.9254441135372</v>
      </c>
      <c r="I93" s="17">
        <f>bymonth_average_hmix!I93*bymonth_average_ws!I93</f>
        <v>4168.5117258273422</v>
      </c>
      <c r="J93" s="17">
        <f>bymonth_average_hmix!J93*bymonth_average_ws!J93</f>
        <v>1829.6061817561351</v>
      </c>
      <c r="K93" s="17">
        <f>bymonth_average_hmix!K93*bymonth_average_ws!K93</f>
        <v>1730.7659440769889</v>
      </c>
      <c r="L93" s="17">
        <f>bymonth_average_hmix!L93*bymonth_average_ws!L93</f>
        <v>1177.1119665045803</v>
      </c>
      <c r="M93" s="17">
        <f>bymonth_average_hmix!M93*bymonth_average_ws!M93</f>
        <v>806.12157050962912</v>
      </c>
      <c r="N93" s="17">
        <f>bymonth_average_hmix!N93*bymonth_average_ws!N93</f>
        <v>711.08666456833237</v>
      </c>
      <c r="O93" s="4" t="s">
        <v>1594</v>
      </c>
      <c r="P93" s="14">
        <v>0</v>
      </c>
      <c r="Q93" s="1">
        <v>4</v>
      </c>
      <c r="R93" s="18">
        <f t="shared" si="9"/>
        <v>2554.163578601243</v>
      </c>
    </row>
    <row r="94" spans="1:18" x14ac:dyDescent="0.25">
      <c r="A94">
        <v>90</v>
      </c>
      <c r="B94" t="s">
        <v>343</v>
      </c>
      <c r="C94" s="17">
        <f>bymonth_average_hmix!C94*bymonth_average_ws!C94</f>
        <v>912.37666315018907</v>
      </c>
      <c r="D94" s="17">
        <f>bymonth_average_hmix!D94*bymonth_average_ws!D94</f>
        <v>1114.3140196319157</v>
      </c>
      <c r="E94" s="17">
        <f>bymonth_average_hmix!E94*bymonth_average_ws!E94</f>
        <v>2690.1433743152343</v>
      </c>
      <c r="F94" s="17">
        <f>bymonth_average_hmix!F94*bymonth_average_ws!F94</f>
        <v>3544.2894605479155</v>
      </c>
      <c r="G94" s="17">
        <f>bymonth_average_hmix!G94*bymonth_average_ws!G94</f>
        <v>4631.9788478709088</v>
      </c>
      <c r="H94" s="17">
        <f>bymonth_average_hmix!H94*bymonth_average_ws!H94</f>
        <v>6437.2291626300093</v>
      </c>
      <c r="I94" s="17">
        <f>bymonth_average_hmix!I94*bymonth_average_ws!I94</f>
        <v>3824.834819135544</v>
      </c>
      <c r="J94" s="17">
        <f>bymonth_average_hmix!J94*bymonth_average_ws!J94</f>
        <v>1697.8863027156672</v>
      </c>
      <c r="K94" s="17">
        <f>bymonth_average_hmix!K94*bymonth_average_ws!K94</f>
        <v>1424.6670081962309</v>
      </c>
      <c r="L94" s="17">
        <f>bymonth_average_hmix!L94*bymonth_average_ws!L94</f>
        <v>1159.6229413528779</v>
      </c>
      <c r="M94" s="17">
        <f>bymonth_average_hmix!M94*bymonth_average_ws!M94</f>
        <v>891.56946741790773</v>
      </c>
      <c r="N94" s="17">
        <f>bymonth_average_hmix!N94*bymonth_average_ws!N94</f>
        <v>756.43478210764806</v>
      </c>
      <c r="O94" s="4" t="s">
        <v>1594</v>
      </c>
      <c r="P94" s="14">
        <v>0</v>
      </c>
      <c r="Q94" s="1">
        <v>4</v>
      </c>
      <c r="R94" s="18">
        <f t="shared" si="9"/>
        <v>2423.7789040893372</v>
      </c>
    </row>
    <row r="95" spans="1:18" x14ac:dyDescent="0.25">
      <c r="A95">
        <v>91</v>
      </c>
      <c r="B95" t="s">
        <v>344</v>
      </c>
      <c r="C95" s="17">
        <f>bymonth_average_hmix!C95*bymonth_average_ws!C95</f>
        <v>958.19275706398446</v>
      </c>
      <c r="D95" s="17">
        <f>bymonth_average_hmix!D95*bymonth_average_ws!D95</f>
        <v>1770.3470617334235</v>
      </c>
      <c r="E95" s="17">
        <f>bymonth_average_hmix!E95*bymonth_average_ws!E95</f>
        <v>2686.2020111069319</v>
      </c>
      <c r="F95" s="17">
        <f>bymonth_average_hmix!F95*bymonth_average_ws!F95</f>
        <v>4124.7798673429834</v>
      </c>
      <c r="G95" s="17">
        <f>bymonth_average_hmix!G95*bymonth_average_ws!G95</f>
        <v>5150.7069449536575</v>
      </c>
      <c r="H95" s="17">
        <f>bymonth_average_hmix!H95*bymonth_average_ws!H95</f>
        <v>3800.4927836199245</v>
      </c>
      <c r="I95" s="17">
        <f>bymonth_average_hmix!I95*bymonth_average_ws!I95</f>
        <v>1473.9966878160026</v>
      </c>
      <c r="J95" s="17">
        <f>bymonth_average_hmix!J95*bymonth_average_ws!J95</f>
        <v>1074.7666552278511</v>
      </c>
      <c r="K95" s="17">
        <f>bymonth_average_hmix!K95*bymonth_average_ws!K95</f>
        <v>1015.4213602873137</v>
      </c>
      <c r="L95" s="17">
        <f>bymonth_average_hmix!L95*bymonth_average_ws!L95</f>
        <v>1284.3848329827822</v>
      </c>
      <c r="M95" s="17">
        <f>bymonth_average_hmix!M95*bymonth_average_ws!M95</f>
        <v>1016.8753938340998</v>
      </c>
      <c r="N95" s="17">
        <f>bymonth_average_hmix!N95*bymonth_average_ws!N95</f>
        <v>750.04238065293953</v>
      </c>
      <c r="O95" s="4" t="s">
        <v>1595</v>
      </c>
      <c r="P95" s="14">
        <v>0</v>
      </c>
      <c r="Q95" s="1">
        <v>6</v>
      </c>
      <c r="R95" s="18">
        <f t="shared" si="9"/>
        <v>2092.1840613851577</v>
      </c>
    </row>
    <row r="96" spans="1:18" x14ac:dyDescent="0.25">
      <c r="A96">
        <v>92</v>
      </c>
      <c r="B96" t="s">
        <v>345</v>
      </c>
      <c r="C96" s="17">
        <f>bymonth_average_hmix!C96*bymonth_average_ws!C96</f>
        <v>891.06491474959216</v>
      </c>
      <c r="D96" s="17">
        <f>bymonth_average_hmix!D96*bymonth_average_ws!D96</f>
        <v>1406.3584199205304</v>
      </c>
      <c r="E96" s="17">
        <f>bymonth_average_hmix!E96*bymonth_average_ws!E96</f>
        <v>2236.3070413631299</v>
      </c>
      <c r="F96" s="17">
        <f>bymonth_average_hmix!F96*bymonth_average_ws!F96</f>
        <v>3477.0005131210069</v>
      </c>
      <c r="G96" s="17">
        <f>bymonth_average_hmix!G96*bymonth_average_ws!G96</f>
        <v>3851.016049856903</v>
      </c>
      <c r="H96" s="17">
        <f>bymonth_average_hmix!H96*bymonth_average_ws!H96</f>
        <v>4504.635692065508</v>
      </c>
      <c r="I96" s="17">
        <f>bymonth_average_hmix!I96*bymonth_average_ws!I96</f>
        <v>1918.4276947301173</v>
      </c>
      <c r="J96" s="17">
        <f>bymonth_average_hmix!J96*bymonth_average_ws!J96</f>
        <v>1091.1355462103802</v>
      </c>
      <c r="K96" s="17">
        <f>bymonth_average_hmix!K96*bymonth_average_ws!K96</f>
        <v>1080.2797012974399</v>
      </c>
      <c r="L96" s="17">
        <f>bymonth_average_hmix!L96*bymonth_average_ws!L96</f>
        <v>906.45066984886955</v>
      </c>
      <c r="M96" s="17">
        <f>bymonth_average_hmix!M96*bymonth_average_ws!M96</f>
        <v>858.32228253349626</v>
      </c>
      <c r="N96" s="17">
        <f>bymonth_average_hmix!N96*bymonth_average_ws!N96</f>
        <v>639.29286546184392</v>
      </c>
      <c r="O96" s="4" t="s">
        <v>1595</v>
      </c>
      <c r="P96" s="14">
        <v>0</v>
      </c>
      <c r="Q96" s="1">
        <v>6</v>
      </c>
      <c r="R96" s="18">
        <f t="shared" si="9"/>
        <v>1905.0242825965681</v>
      </c>
    </row>
    <row r="97" spans="1:18" x14ac:dyDescent="0.25">
      <c r="A97">
        <v>93</v>
      </c>
      <c r="B97" t="s">
        <v>346</v>
      </c>
      <c r="C97" s="17">
        <f>bymonth_average_hmix!C97*bymonth_average_ws!C97</f>
        <v>947.92097503971331</v>
      </c>
      <c r="D97" s="17">
        <f>bymonth_average_hmix!D97*bymonth_average_ws!D97</f>
        <v>1761.4343087553016</v>
      </c>
      <c r="E97" s="17">
        <f>bymonth_average_hmix!E97*bymonth_average_ws!E97</f>
        <v>2827.0646497347952</v>
      </c>
      <c r="F97" s="17">
        <f>bymonth_average_hmix!F97*bymonth_average_ws!F97</f>
        <v>4316.2862551386506</v>
      </c>
      <c r="G97" s="17">
        <f>bymonth_average_hmix!G97*bymonth_average_ws!G97</f>
        <v>5189.3239479425147</v>
      </c>
      <c r="H97" s="17">
        <f>bymonth_average_hmix!H97*bymonth_average_ws!H97</f>
        <v>4129.6753031098206</v>
      </c>
      <c r="I97" s="17">
        <f>bymonth_average_hmix!I97*bymonth_average_ws!I97</f>
        <v>1615.4003107286019</v>
      </c>
      <c r="J97" s="17">
        <f>bymonth_average_hmix!J97*bymonth_average_ws!J97</f>
        <v>1101.0563229855104</v>
      </c>
      <c r="K97" s="17">
        <f>bymonth_average_hmix!K97*bymonth_average_ws!K97</f>
        <v>1017.7185140407352</v>
      </c>
      <c r="L97" s="17">
        <f>bymonth_average_hmix!L97*bymonth_average_ws!L97</f>
        <v>1277.2543143090402</v>
      </c>
      <c r="M97" s="17">
        <f>bymonth_average_hmix!M97*bymonth_average_ws!M97</f>
        <v>1008.4004527217918</v>
      </c>
      <c r="N97" s="17">
        <f>bymonth_average_hmix!N97*bymonth_average_ws!N97</f>
        <v>758.9562904411888</v>
      </c>
      <c r="O97" s="4" t="s">
        <v>1595</v>
      </c>
      <c r="P97" s="14">
        <v>0</v>
      </c>
      <c r="Q97" s="1">
        <v>6</v>
      </c>
      <c r="R97" s="18">
        <f t="shared" si="9"/>
        <v>2162.5409704123053</v>
      </c>
    </row>
    <row r="98" spans="1:18" x14ac:dyDescent="0.25">
      <c r="A98">
        <v>94</v>
      </c>
      <c r="B98" t="s">
        <v>92</v>
      </c>
      <c r="C98" s="17">
        <f>bymonth_average_hmix!C98*bymonth_average_ws!C98</f>
        <v>1130.0700626982746</v>
      </c>
      <c r="D98" s="17">
        <f>bymonth_average_hmix!D98*bymonth_average_ws!D98</f>
        <v>1652.8628620150719</v>
      </c>
      <c r="E98" s="17">
        <f>bymonth_average_hmix!E98*bymonth_average_ws!E98</f>
        <v>2740.2998304186171</v>
      </c>
      <c r="F98" s="17">
        <f>bymonth_average_hmix!F98*bymonth_average_ws!F98</f>
        <v>3181.1412270491919</v>
      </c>
      <c r="G98" s="17">
        <f>bymonth_average_hmix!G98*bymonth_average_ws!G98</f>
        <v>2946.4876709021942</v>
      </c>
      <c r="H98" s="17">
        <f>bymonth_average_hmix!H98*bymonth_average_ws!H98</f>
        <v>3330.5645249019294</v>
      </c>
      <c r="I98" s="17">
        <f>bymonth_average_hmix!I98*bymonth_average_ws!I98</f>
        <v>2298.5219968244055</v>
      </c>
      <c r="J98" s="17">
        <f>bymonth_average_hmix!J98*bymonth_average_ws!J98</f>
        <v>1587.528182790732</v>
      </c>
      <c r="K98" s="17">
        <f>bymonth_average_hmix!K98*bymonth_average_ws!K98</f>
        <v>1313.2810881734072</v>
      </c>
      <c r="L98" s="17">
        <f>bymonth_average_hmix!L98*bymonth_average_ws!L98</f>
        <v>1267.0798518142535</v>
      </c>
      <c r="M98" s="17">
        <f>bymonth_average_hmix!M98*bymonth_average_ws!M98</f>
        <v>876.45512810143464</v>
      </c>
      <c r="N98" s="17">
        <f>bymonth_average_hmix!N98*bymonth_average_ws!N98</f>
        <v>802.93640336909755</v>
      </c>
      <c r="O98" s="4" t="s">
        <v>1596</v>
      </c>
      <c r="P98" s="14">
        <v>0</v>
      </c>
      <c r="Q98" s="1">
        <v>4</v>
      </c>
      <c r="R98" s="18">
        <f t="shared" si="9"/>
        <v>1927.2690690882173</v>
      </c>
    </row>
    <row r="99" spans="1:18" x14ac:dyDescent="0.25">
      <c r="A99">
        <v>95</v>
      </c>
      <c r="B99" t="s">
        <v>99</v>
      </c>
      <c r="C99" s="17">
        <f>bymonth_average_hmix!C99*bymonth_average_ws!C99</f>
        <v>860.70087076621508</v>
      </c>
      <c r="D99" s="17">
        <f>bymonth_average_hmix!D99*bymonth_average_ws!D99</f>
        <v>1453.0241375023297</v>
      </c>
      <c r="E99" s="17">
        <f>bymonth_average_hmix!E99*bymonth_average_ws!E99</f>
        <v>2542.9838719071331</v>
      </c>
      <c r="F99" s="17">
        <f>bymonth_average_hmix!F99*bymonth_average_ws!F99</f>
        <v>3400.0184849034677</v>
      </c>
      <c r="G99" s="17">
        <f>bymonth_average_hmix!G99*bymonth_average_ws!G99</f>
        <v>3249.9340876942733</v>
      </c>
      <c r="H99" s="17">
        <f>bymonth_average_hmix!H99*bymonth_average_ws!H99</f>
        <v>3087.4924732500558</v>
      </c>
      <c r="I99" s="17">
        <f>bymonth_average_hmix!I99*bymonth_average_ws!I99</f>
        <v>2220.3398189341415</v>
      </c>
      <c r="J99" s="17">
        <f>bymonth_average_hmix!J99*bymonth_average_ws!J99</f>
        <v>1583.3803667925959</v>
      </c>
      <c r="K99" s="17">
        <f>bymonth_average_hmix!K99*bymonth_average_ws!K99</f>
        <v>1412.5162814016576</v>
      </c>
      <c r="L99" s="17">
        <f>bymonth_average_hmix!L99*bymonth_average_ws!L99</f>
        <v>1198.972084132904</v>
      </c>
      <c r="M99" s="17">
        <f>bymonth_average_hmix!M99*bymonth_average_ws!M99</f>
        <v>808.91020767597308</v>
      </c>
      <c r="N99" s="17">
        <f>bymonth_average_hmix!N99*bymonth_average_ws!N99</f>
        <v>915.07721477772145</v>
      </c>
      <c r="O99" s="4" t="s">
        <v>1596</v>
      </c>
      <c r="P99" s="14">
        <v>1</v>
      </c>
      <c r="Q99" s="1">
        <v>4</v>
      </c>
      <c r="R99" s="18">
        <f t="shared" si="9"/>
        <v>1894.4458249782058</v>
      </c>
    </row>
    <row r="100" spans="1:18" x14ac:dyDescent="0.25">
      <c r="C100" s="2"/>
    </row>
    <row r="101" spans="1:18" x14ac:dyDescent="0.25">
      <c r="C101" s="2"/>
    </row>
    <row r="102" spans="1:18" x14ac:dyDescent="0.25">
      <c r="C102" s="2"/>
    </row>
    <row r="103" spans="1:18" x14ac:dyDescent="0.25">
      <c r="C103" s="2"/>
    </row>
    <row r="104" spans="1:18" x14ac:dyDescent="0.25">
      <c r="C104" s="2"/>
    </row>
    <row r="105" spans="1:18" x14ac:dyDescent="0.25">
      <c r="C105" s="2"/>
    </row>
    <row r="106" spans="1:18" x14ac:dyDescent="0.25">
      <c r="C106" s="2"/>
    </row>
    <row r="107" spans="1:18" x14ac:dyDescent="0.25">
      <c r="C107" s="2"/>
    </row>
    <row r="108" spans="1:18" x14ac:dyDescent="0.25">
      <c r="C108" s="2"/>
    </row>
    <row r="109" spans="1:18" x14ac:dyDescent="0.25">
      <c r="C109" s="2"/>
    </row>
    <row r="110" spans="1:18" x14ac:dyDescent="0.25">
      <c r="C110" s="2"/>
    </row>
    <row r="111" spans="1:18" x14ac:dyDescent="0.25">
      <c r="C111" s="2"/>
    </row>
    <row r="112" spans="1:18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</sheetData>
  <mergeCells count="1">
    <mergeCell ref="C3:N3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D2094-C932-499A-9B94-4BA808170CFB}">
  <sheetPr codeName="Sheet45">
    <tabColor rgb="FFC00000"/>
  </sheetPr>
  <dimension ref="A2:AF317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9" sqref="C99:N99"/>
    </sheetView>
  </sheetViews>
  <sheetFormatPr defaultRowHeight="12.5" x14ac:dyDescent="0.25"/>
  <cols>
    <col min="2" max="2" width="17.26953125" bestFit="1" customWidth="1"/>
    <col min="3" max="14" width="9.54296875" customWidth="1"/>
    <col min="15" max="15" width="16.1796875" customWidth="1"/>
    <col min="16" max="17" width="8.7265625" style="1"/>
    <col min="19" max="19" width="10.7265625" bestFit="1" customWidth="1"/>
  </cols>
  <sheetData>
    <row r="2" spans="1:32" x14ac:dyDescent="0.25">
      <c r="C2" s="2"/>
      <c r="Q2" s="16" t="s">
        <v>1574</v>
      </c>
    </row>
    <row r="3" spans="1:32" s="5" customFormat="1" x14ac:dyDescent="0.25">
      <c r="C3" s="19" t="s">
        <v>12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12"/>
      <c r="Q3" s="12"/>
    </row>
    <row r="4" spans="1:32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  <c r="P4" s="13" t="s">
        <v>1562</v>
      </c>
      <c r="Q4" s="13" t="s">
        <v>1563</v>
      </c>
      <c r="R4" s="15"/>
      <c r="S4" s="15"/>
      <c r="T4" s="15"/>
      <c r="U4" s="15"/>
    </row>
    <row r="5" spans="1:32" x14ac:dyDescent="0.25">
      <c r="A5">
        <v>1</v>
      </c>
      <c r="B5" t="s">
        <v>270</v>
      </c>
      <c r="C5" s="2">
        <v>22.580061827956989</v>
      </c>
      <c r="D5" s="2">
        <v>25.264485119047627</v>
      </c>
      <c r="E5" s="2">
        <v>29.15603225806451</v>
      </c>
      <c r="F5" s="2">
        <v>32.616572222222224</v>
      </c>
      <c r="G5" s="2">
        <v>33.807569892473119</v>
      </c>
      <c r="H5" s="2">
        <v>30.450897222222231</v>
      </c>
      <c r="I5" s="2">
        <v>28.111413978494621</v>
      </c>
      <c r="J5" s="2">
        <v>27.198319892473116</v>
      </c>
      <c r="K5" s="2">
        <v>27.904491666666662</v>
      </c>
      <c r="L5" s="2">
        <v>27.043892473118277</v>
      </c>
      <c r="M5" s="2">
        <v>24.5765125</v>
      </c>
      <c r="N5" s="2">
        <v>23.599112903225809</v>
      </c>
      <c r="O5" s="4" t="s">
        <v>1575</v>
      </c>
      <c r="P5" s="14">
        <v>0</v>
      </c>
      <c r="Q5" s="14">
        <v>1</v>
      </c>
      <c r="R5" s="4"/>
    </row>
    <row r="6" spans="1:32" x14ac:dyDescent="0.25">
      <c r="A6">
        <v>2</v>
      </c>
      <c r="B6" t="s">
        <v>271</v>
      </c>
      <c r="C6" s="2">
        <v>21.929634408602151</v>
      </c>
      <c r="D6" s="2">
        <v>23.54715922619048</v>
      </c>
      <c r="E6" s="2">
        <v>26.786619623655909</v>
      </c>
      <c r="F6" s="2">
        <v>30.002020833333326</v>
      </c>
      <c r="G6" s="2">
        <v>32.901360215053757</v>
      </c>
      <c r="H6" s="2">
        <v>31.078806944444452</v>
      </c>
      <c r="I6" s="2">
        <v>29.421319892473115</v>
      </c>
      <c r="J6" s="2">
        <v>28.998858870967744</v>
      </c>
      <c r="K6" s="2">
        <v>28.427598611111115</v>
      </c>
      <c r="L6" s="2">
        <v>26.339638440860217</v>
      </c>
      <c r="M6" s="2">
        <v>24.25106388888889</v>
      </c>
      <c r="N6" s="2">
        <v>23.187255376344083</v>
      </c>
      <c r="O6" s="4" t="s">
        <v>1575</v>
      </c>
      <c r="P6" s="14">
        <v>0</v>
      </c>
      <c r="Q6" s="14">
        <v>1</v>
      </c>
      <c r="U6" s="7" t="s">
        <v>0</v>
      </c>
      <c r="V6" s="6" t="s">
        <v>1</v>
      </c>
      <c r="W6" s="7" t="s">
        <v>2</v>
      </c>
      <c r="X6" s="6" t="s">
        <v>3</v>
      </c>
      <c r="Y6" s="7" t="s">
        <v>4</v>
      </c>
      <c r="Z6" s="6" t="s">
        <v>5</v>
      </c>
      <c r="AA6" s="7" t="s">
        <v>6</v>
      </c>
      <c r="AB6" s="6" t="s">
        <v>7</v>
      </c>
      <c r="AC6" s="7" t="s">
        <v>8</v>
      </c>
      <c r="AD6" s="6" t="s">
        <v>9</v>
      </c>
      <c r="AE6" s="7" t="s">
        <v>10</v>
      </c>
      <c r="AF6" s="6" t="s">
        <v>11</v>
      </c>
    </row>
    <row r="7" spans="1:32" x14ac:dyDescent="0.25">
      <c r="A7">
        <v>3</v>
      </c>
      <c r="B7" t="s">
        <v>272</v>
      </c>
      <c r="C7" s="2">
        <v>23.038786290322587</v>
      </c>
      <c r="D7" s="2">
        <v>25.019465773809522</v>
      </c>
      <c r="E7" s="2">
        <v>28.080831989247322</v>
      </c>
      <c r="F7" s="2">
        <v>29.846574999999994</v>
      </c>
      <c r="G7" s="2">
        <v>34.538981182795702</v>
      </c>
      <c r="H7" s="2">
        <v>35.171309722222219</v>
      </c>
      <c r="I7" s="2">
        <v>30.997154569892473</v>
      </c>
      <c r="J7" s="2">
        <v>30.744795698924726</v>
      </c>
      <c r="K7" s="2">
        <v>28.998911111111113</v>
      </c>
      <c r="L7" s="2">
        <v>27.626116935483871</v>
      </c>
      <c r="M7" s="2">
        <v>25.996300000000002</v>
      </c>
      <c r="N7" s="2">
        <v>24.752897849462368</v>
      </c>
      <c r="O7" s="4" t="s">
        <v>1575</v>
      </c>
      <c r="P7" s="14">
        <v>0</v>
      </c>
      <c r="Q7" s="14">
        <v>1</v>
      </c>
      <c r="S7" s="15" t="s">
        <v>1564</v>
      </c>
      <c r="T7" s="5">
        <f>COUNTIF($Q$5:$Q$99,"=1")</f>
        <v>20</v>
      </c>
      <c r="U7" s="2">
        <f>AVERAGEIF($Q$5:$Q$99,"=1",C5:C99)</f>
        <v>22.629515994623652</v>
      </c>
      <c r="V7" s="2">
        <f t="shared" ref="V7:AF7" si="0">AVERAGEIF($Q$5:$Q$99,"=1",D5:D99)</f>
        <v>24.877675074404763</v>
      </c>
      <c r="W7" s="2">
        <f t="shared" si="0"/>
        <v>27.938250134408605</v>
      </c>
      <c r="X7" s="2">
        <f t="shared" si="0"/>
        <v>30.404488680555556</v>
      </c>
      <c r="Y7" s="2">
        <f t="shared" si="0"/>
        <v>32.729779771505378</v>
      </c>
      <c r="Z7" s="2">
        <f t="shared" si="0"/>
        <v>31.441226388888889</v>
      </c>
      <c r="AA7" s="2">
        <f t="shared" si="0"/>
        <v>28.745928696236557</v>
      </c>
      <c r="AB7" s="2">
        <f t="shared" si="0"/>
        <v>28.244317137096772</v>
      </c>
      <c r="AC7" s="2">
        <f t="shared" si="0"/>
        <v>27.912830625000005</v>
      </c>
      <c r="AD7" s="2">
        <f t="shared" si="0"/>
        <v>26.845633736559137</v>
      </c>
      <c r="AE7" s="2">
        <f t="shared" si="0"/>
        <v>25.076566597222218</v>
      </c>
      <c r="AF7" s="2">
        <f t="shared" si="0"/>
        <v>23.759891666666665</v>
      </c>
    </row>
    <row r="8" spans="1:32" x14ac:dyDescent="0.25">
      <c r="A8">
        <v>4</v>
      </c>
      <c r="B8" t="s">
        <v>273</v>
      </c>
      <c r="C8" s="2">
        <v>21.924146505376346</v>
      </c>
      <c r="D8" s="2">
        <v>24.410083333333329</v>
      </c>
      <c r="E8" s="2">
        <v>27.892848118279577</v>
      </c>
      <c r="F8" s="2">
        <v>31.347258333333333</v>
      </c>
      <c r="G8" s="2">
        <v>34.165883064516123</v>
      </c>
      <c r="H8" s="2">
        <v>31.535894444444445</v>
      </c>
      <c r="I8" s="2">
        <v>29.492990591397849</v>
      </c>
      <c r="J8" s="2">
        <v>28.668490591397855</v>
      </c>
      <c r="K8" s="2">
        <v>28.516908333333333</v>
      </c>
      <c r="L8" s="2">
        <v>26.71391397849462</v>
      </c>
      <c r="M8" s="2">
        <v>24.205513888888891</v>
      </c>
      <c r="N8" s="2">
        <v>23.18293548387097</v>
      </c>
      <c r="O8" s="4" t="s">
        <v>1575</v>
      </c>
      <c r="P8" s="14">
        <v>0</v>
      </c>
      <c r="Q8" s="14">
        <v>1</v>
      </c>
      <c r="S8" s="15" t="s">
        <v>1565</v>
      </c>
      <c r="T8" s="5">
        <f>COUNTIF($Q$5:$Q$99,"=2")</f>
        <v>25</v>
      </c>
      <c r="U8" s="2">
        <f>AVERAGEIF($Q$5:$Q$99,"=2",C5:C99)</f>
        <v>20.463963387096772</v>
      </c>
      <c r="V8" s="2">
        <f t="shared" ref="V8:AF8" si="1">AVERAGEIF($Q$5:$Q$99,"=2",D5:D99)</f>
        <v>24.584364523809523</v>
      </c>
      <c r="W8" s="2">
        <f t="shared" si="1"/>
        <v>28.804164569892475</v>
      </c>
      <c r="X8" s="2">
        <f t="shared" si="1"/>
        <v>32.443951555555557</v>
      </c>
      <c r="Y8" s="2">
        <f t="shared" si="1"/>
        <v>33.491455215053762</v>
      </c>
      <c r="Z8" s="2">
        <f t="shared" si="1"/>
        <v>32.074731888888884</v>
      </c>
      <c r="AA8" s="2">
        <f t="shared" si="1"/>
        <v>27.53460505376345</v>
      </c>
      <c r="AB8" s="2">
        <f t="shared" si="1"/>
        <v>26.185609408602158</v>
      </c>
      <c r="AC8" s="2">
        <f t="shared" si="1"/>
        <v>26.470456444444444</v>
      </c>
      <c r="AD8" s="2">
        <f t="shared" si="1"/>
        <v>26.118665107526873</v>
      </c>
      <c r="AE8" s="2">
        <f t="shared" si="1"/>
        <v>23.94780322222222</v>
      </c>
      <c r="AF8" s="2">
        <f t="shared" si="1"/>
        <v>20.682696505376349</v>
      </c>
    </row>
    <row r="9" spans="1:32" x14ac:dyDescent="0.25">
      <c r="A9">
        <v>5</v>
      </c>
      <c r="B9" t="s">
        <v>274</v>
      </c>
      <c r="C9" s="2">
        <v>23.050051075268811</v>
      </c>
      <c r="D9" s="2">
        <v>26.100431547619049</v>
      </c>
      <c r="E9" s="2">
        <v>29.728552419354841</v>
      </c>
      <c r="F9" s="2">
        <v>33.131958333333337</v>
      </c>
      <c r="G9" s="2">
        <v>35.336443548387095</v>
      </c>
      <c r="H9" s="2">
        <v>32.224305555555553</v>
      </c>
      <c r="I9" s="2">
        <v>29.20501478494624</v>
      </c>
      <c r="J9" s="2">
        <v>28.236405913978491</v>
      </c>
      <c r="K9" s="2">
        <v>28.927194444444449</v>
      </c>
      <c r="L9" s="2">
        <v>27.453474462365588</v>
      </c>
      <c r="M9" s="2">
        <v>25.214362500000004</v>
      </c>
      <c r="N9" s="2">
        <v>24.001279569892468</v>
      </c>
      <c r="O9" s="4" t="s">
        <v>1575</v>
      </c>
      <c r="P9" s="14">
        <v>0</v>
      </c>
      <c r="Q9" s="14">
        <v>1</v>
      </c>
      <c r="S9" s="15" t="s">
        <v>1568</v>
      </c>
      <c r="T9" s="5">
        <f>COUNTIF($Q$5:$Q$99,"=3")</f>
        <v>7</v>
      </c>
      <c r="U9" s="2">
        <f>AVERAGEIF($Q$5:$Q$99,"=3",C5:C99)</f>
        <v>16.765666858678959</v>
      </c>
      <c r="V9" s="2">
        <f t="shared" ref="V9:AF9" si="2">AVERAGEIF($Q$5:$Q$99,"=3",D5:D99)</f>
        <v>20.542916028911566</v>
      </c>
      <c r="W9" s="2">
        <f t="shared" si="2"/>
        <v>24.071355990783417</v>
      </c>
      <c r="X9" s="2">
        <f t="shared" si="2"/>
        <v>25.877080555555551</v>
      </c>
      <c r="Y9" s="2">
        <f t="shared" si="2"/>
        <v>27.127462557603689</v>
      </c>
      <c r="Z9" s="2">
        <f t="shared" si="2"/>
        <v>28.570458333333335</v>
      </c>
      <c r="AA9" s="2">
        <f t="shared" si="2"/>
        <v>28.866423003072192</v>
      </c>
      <c r="AB9" s="2">
        <f t="shared" si="2"/>
        <v>28.599740783410137</v>
      </c>
      <c r="AC9" s="2">
        <f t="shared" si="2"/>
        <v>27.412292460317463</v>
      </c>
      <c r="AD9" s="2">
        <f t="shared" si="2"/>
        <v>23.059025537634415</v>
      </c>
      <c r="AE9" s="2">
        <f t="shared" si="2"/>
        <v>19.670037698412699</v>
      </c>
      <c r="AF9" s="2">
        <f t="shared" si="2"/>
        <v>17.269201420890937</v>
      </c>
    </row>
    <row r="10" spans="1:32" x14ac:dyDescent="0.25">
      <c r="A10">
        <v>6</v>
      </c>
      <c r="B10" t="s">
        <v>275</v>
      </c>
      <c r="C10" s="2">
        <v>23.269922043010748</v>
      </c>
      <c r="D10" s="2">
        <v>24.623922619047622</v>
      </c>
      <c r="E10" s="2">
        <v>27.352229838709686</v>
      </c>
      <c r="F10" s="2">
        <v>30.458488888888883</v>
      </c>
      <c r="G10" s="2">
        <v>34.531103494623657</v>
      </c>
      <c r="H10" s="2">
        <v>33.856825000000001</v>
      </c>
      <c r="I10" s="2">
        <v>32.205611559139797</v>
      </c>
      <c r="J10" s="2">
        <v>31.617567204301071</v>
      </c>
      <c r="K10" s="2">
        <v>30.722513888888891</v>
      </c>
      <c r="L10" s="2">
        <v>29.155618279569897</v>
      </c>
      <c r="M10" s="2">
        <v>26.526998611111107</v>
      </c>
      <c r="N10" s="2">
        <v>25.190587365591405</v>
      </c>
      <c r="O10" s="4" t="s">
        <v>1575</v>
      </c>
      <c r="P10" s="14">
        <v>1</v>
      </c>
      <c r="Q10" s="14">
        <v>1</v>
      </c>
      <c r="S10" s="15" t="s">
        <v>1566</v>
      </c>
      <c r="T10" s="5">
        <f>COUNTIF($Q$5:$Q$99,"=4")</f>
        <v>26</v>
      </c>
      <c r="U10" s="2">
        <f>AVERAGEIF($Q$5:$Q$99,"=4",C5:C99)</f>
        <v>15.569336279983458</v>
      </c>
      <c r="V10" s="2">
        <f t="shared" ref="V10:AF10" si="3">AVERAGEIF($Q$5:$Q$99,"=4",D5:D99)</f>
        <v>20.538047733516478</v>
      </c>
      <c r="W10" s="2">
        <f t="shared" si="3"/>
        <v>25.583405552109184</v>
      </c>
      <c r="X10" s="2">
        <f t="shared" si="3"/>
        <v>31.809474091880343</v>
      </c>
      <c r="Y10" s="2">
        <f t="shared" si="3"/>
        <v>35.38093879239041</v>
      </c>
      <c r="Z10" s="2">
        <f t="shared" si="3"/>
        <v>37.242093376068368</v>
      </c>
      <c r="AA10" s="2">
        <f t="shared" si="3"/>
        <v>33.33358017990075</v>
      </c>
      <c r="AB10" s="2">
        <f t="shared" si="3"/>
        <v>31.107026933416044</v>
      </c>
      <c r="AC10" s="2">
        <f t="shared" si="3"/>
        <v>29.546263782051273</v>
      </c>
      <c r="AD10" s="2">
        <f t="shared" si="3"/>
        <v>24.937795854011576</v>
      </c>
      <c r="AE10" s="2">
        <f t="shared" si="3"/>
        <v>21.545535790598294</v>
      </c>
      <c r="AF10" s="2">
        <f t="shared" si="3"/>
        <v>16.14148407775021</v>
      </c>
    </row>
    <row r="11" spans="1:32" x14ac:dyDescent="0.25">
      <c r="A11">
        <v>7</v>
      </c>
      <c r="B11" t="s">
        <v>276</v>
      </c>
      <c r="C11" s="2">
        <v>23.700147849462368</v>
      </c>
      <c r="D11" s="2">
        <v>25.137285714285721</v>
      </c>
      <c r="E11" s="2">
        <v>27.197517473118278</v>
      </c>
      <c r="F11" s="2">
        <v>29.673915277777777</v>
      </c>
      <c r="G11" s="2">
        <v>33.788514784946237</v>
      </c>
      <c r="H11" s="2">
        <v>34.051326388888882</v>
      </c>
      <c r="I11" s="2">
        <v>32.070908602150531</v>
      </c>
      <c r="J11" s="2">
        <v>31.403049731182794</v>
      </c>
      <c r="K11" s="2">
        <v>30.123797222222223</v>
      </c>
      <c r="L11" s="2">
        <v>28.89623655913978</v>
      </c>
      <c r="M11" s="2">
        <v>26.642930555555555</v>
      </c>
      <c r="N11" s="2">
        <v>25.160404569892481</v>
      </c>
      <c r="O11" s="4" t="s">
        <v>1575</v>
      </c>
      <c r="P11" s="14">
        <v>1</v>
      </c>
      <c r="Q11" s="14">
        <v>1</v>
      </c>
      <c r="S11" s="15" t="s">
        <v>1567</v>
      </c>
      <c r="T11" s="5">
        <f>COUNTIF($Q$5:$Q$99,"=5")</f>
        <v>8</v>
      </c>
      <c r="U11" s="2">
        <f>AVERAGEIF($Q$5:$Q$99,"=5",C5:C99)</f>
        <v>19.07402637768817</v>
      </c>
      <c r="V11" s="2">
        <f t="shared" ref="V11:AF11" si="4">AVERAGEIF($Q$5:$Q$99,"=5",D5:D99)</f>
        <v>23.19541648065476</v>
      </c>
      <c r="W11" s="2">
        <f t="shared" si="4"/>
        <v>27.431548723118276</v>
      </c>
      <c r="X11" s="2">
        <f t="shared" si="4"/>
        <v>32.402261805555554</v>
      </c>
      <c r="Y11" s="2">
        <f t="shared" si="4"/>
        <v>33.831971942204305</v>
      </c>
      <c r="Z11" s="2">
        <f t="shared" si="4"/>
        <v>33.357757465277778</v>
      </c>
      <c r="AA11" s="2">
        <f t="shared" si="4"/>
        <v>30.690254872311822</v>
      </c>
      <c r="AB11" s="2">
        <f t="shared" si="4"/>
        <v>28.523153561827954</v>
      </c>
      <c r="AC11" s="2">
        <f t="shared" si="4"/>
        <v>28.478052951388889</v>
      </c>
      <c r="AD11" s="2">
        <f t="shared" si="4"/>
        <v>27.346660954301075</v>
      </c>
      <c r="AE11" s="2">
        <f t="shared" si="4"/>
        <v>24.639671527777782</v>
      </c>
      <c r="AF11" s="2">
        <f t="shared" si="4"/>
        <v>19.339116599462365</v>
      </c>
    </row>
    <row r="12" spans="1:32" x14ac:dyDescent="0.25">
      <c r="A12">
        <v>8</v>
      </c>
      <c r="B12" t="s">
        <v>277</v>
      </c>
      <c r="C12" s="2">
        <v>22.82431989247312</v>
      </c>
      <c r="D12" s="2">
        <v>24.919714285714285</v>
      </c>
      <c r="E12" s="2">
        <v>28.195506720430107</v>
      </c>
      <c r="F12" s="2">
        <v>29.395165277777778</v>
      </c>
      <c r="G12" s="2">
        <v>33.964932795698935</v>
      </c>
      <c r="H12" s="2">
        <v>34.793815277777782</v>
      </c>
      <c r="I12" s="2">
        <v>30.23923790322581</v>
      </c>
      <c r="J12" s="2">
        <v>30.214252688172042</v>
      </c>
      <c r="K12" s="2">
        <v>28.633441666666666</v>
      </c>
      <c r="L12" s="2">
        <v>27.448330645161288</v>
      </c>
      <c r="M12" s="2">
        <v>25.7491375</v>
      </c>
      <c r="N12" s="2">
        <v>24.535997311827959</v>
      </c>
      <c r="O12" s="4" t="s">
        <v>1575</v>
      </c>
      <c r="P12" s="14">
        <v>0</v>
      </c>
      <c r="Q12" s="14">
        <v>1</v>
      </c>
      <c r="S12" s="15" t="s">
        <v>1597</v>
      </c>
      <c r="T12" s="5">
        <f>COUNTIF($Q$5:$Q$99,"=6")</f>
        <v>9</v>
      </c>
      <c r="U12" s="2">
        <f>AVERAGEIF($Q$5:$Q$99,"=6",C5:C99)</f>
        <v>10.86067756869773</v>
      </c>
      <c r="V12" s="2">
        <f t="shared" ref="V12:AF12" si="5">AVERAGEIF($Q$5:$Q$99,"=6",D5:D99)</f>
        <v>13.846920965608465</v>
      </c>
      <c r="W12" s="2">
        <f t="shared" si="5"/>
        <v>18.548319145758661</v>
      </c>
      <c r="X12" s="2">
        <f t="shared" si="5"/>
        <v>24.261554475308643</v>
      </c>
      <c r="Y12" s="2">
        <f t="shared" si="5"/>
        <v>28.011933243727601</v>
      </c>
      <c r="Z12" s="2">
        <f t="shared" si="5"/>
        <v>30.500512037037041</v>
      </c>
      <c r="AA12" s="2">
        <f t="shared" si="5"/>
        <v>27.124547789725213</v>
      </c>
      <c r="AB12" s="2">
        <f t="shared" si="5"/>
        <v>26.099486409796889</v>
      </c>
      <c r="AC12" s="2">
        <f t="shared" si="5"/>
        <v>23.845207561728394</v>
      </c>
      <c r="AD12" s="2">
        <f t="shared" si="5"/>
        <v>18.172405167264039</v>
      </c>
      <c r="AE12" s="2">
        <f t="shared" si="5"/>
        <v>15.257802777777776</v>
      </c>
      <c r="AF12" s="2">
        <f t="shared" si="5"/>
        <v>10.429726702508962</v>
      </c>
    </row>
    <row r="13" spans="1:32" x14ac:dyDescent="0.25">
      <c r="A13">
        <v>9</v>
      </c>
      <c r="B13" t="s">
        <v>278</v>
      </c>
      <c r="C13" s="2">
        <v>22.063032258064517</v>
      </c>
      <c r="D13" s="2">
        <v>24.082136904761914</v>
      </c>
      <c r="E13" s="2">
        <v>26.919258064516132</v>
      </c>
      <c r="F13" s="2">
        <v>28.705213888888878</v>
      </c>
      <c r="G13" s="2">
        <v>31.209138440860212</v>
      </c>
      <c r="H13" s="2">
        <v>32.557094444444452</v>
      </c>
      <c r="I13" s="2">
        <v>29.908018817204304</v>
      </c>
      <c r="J13" s="2">
        <v>30.210903225806454</v>
      </c>
      <c r="K13" s="2">
        <v>28.69167916666667</v>
      </c>
      <c r="L13" s="2">
        <v>27.572928763440864</v>
      </c>
      <c r="M13" s="2">
        <v>25.328533333333336</v>
      </c>
      <c r="N13" s="2">
        <v>23.153623655913979</v>
      </c>
      <c r="O13" s="4" t="s">
        <v>1575</v>
      </c>
      <c r="P13" s="14">
        <v>1</v>
      </c>
      <c r="Q13" s="14">
        <v>1</v>
      </c>
      <c r="S13" s="15" t="s">
        <v>1562</v>
      </c>
      <c r="T13" s="5">
        <f>COUNTIF(P5:P99,"=1")</f>
        <v>10</v>
      </c>
      <c r="U13" s="2">
        <f>AVERAGEIF($P$5:$P$99,"=1",C5:C99)</f>
        <v>23.030780645161293</v>
      </c>
      <c r="V13" s="2">
        <f t="shared" ref="V13:AF13" si="6">AVERAGEIF($P$5:$P$99,"=1",D5:D99)</f>
        <v>25.207076190476194</v>
      </c>
      <c r="W13" s="2">
        <f t="shared" si="6"/>
        <v>27.662657392473118</v>
      </c>
      <c r="X13" s="2">
        <f t="shared" si="6"/>
        <v>29.69464111111111</v>
      </c>
      <c r="Y13" s="2">
        <f t="shared" si="6"/>
        <v>31.530087634408602</v>
      </c>
      <c r="Z13" s="2">
        <f t="shared" si="6"/>
        <v>31.844880972222217</v>
      </c>
      <c r="AA13" s="2">
        <f t="shared" si="6"/>
        <v>29.794366801075274</v>
      </c>
      <c r="AB13" s="2">
        <f t="shared" si="6"/>
        <v>29.374887768817207</v>
      </c>
      <c r="AC13" s="2">
        <f t="shared" si="6"/>
        <v>28.67883638888889</v>
      </c>
      <c r="AD13" s="2">
        <f t="shared" si="6"/>
        <v>28.032388575268818</v>
      </c>
      <c r="AE13" s="2">
        <f t="shared" si="6"/>
        <v>26.177771527777775</v>
      </c>
      <c r="AF13" s="2">
        <f t="shared" si="6"/>
        <v>23.797347849462366</v>
      </c>
    </row>
    <row r="14" spans="1:32" x14ac:dyDescent="0.25">
      <c r="A14">
        <v>10</v>
      </c>
      <c r="B14" t="s">
        <v>107</v>
      </c>
      <c r="C14" s="2">
        <v>23.068188172043012</v>
      </c>
      <c r="D14" s="2">
        <v>25.484248511904763</v>
      </c>
      <c r="E14" s="2">
        <v>28.440298387096774</v>
      </c>
      <c r="F14" s="2">
        <v>30.530086111111114</v>
      </c>
      <c r="G14" s="2">
        <v>34.993103494623661</v>
      </c>
      <c r="H14" s="2">
        <v>35.313380555555561</v>
      </c>
      <c r="I14" s="2">
        <v>31.6690188172043</v>
      </c>
      <c r="J14" s="2">
        <v>30.855567204301071</v>
      </c>
      <c r="K14" s="2">
        <v>29.24680833333333</v>
      </c>
      <c r="L14" s="2">
        <v>27.673255376344091</v>
      </c>
      <c r="M14" s="2">
        <v>25.716288888888887</v>
      </c>
      <c r="N14" s="2">
        <v>24.526870967741935</v>
      </c>
      <c r="O14" s="4" t="s">
        <v>1575</v>
      </c>
      <c r="P14" s="14">
        <v>0</v>
      </c>
      <c r="Q14" s="14">
        <v>1</v>
      </c>
      <c r="S14" s="15" t="s">
        <v>1569</v>
      </c>
      <c r="T14" s="5">
        <f>COUNTIF(P5:P99,"=0")</f>
        <v>85</v>
      </c>
      <c r="U14" s="2">
        <f>AVERAGEIF($P$5:$P$99,"=0",C5:C99)</f>
        <v>17.722144924098668</v>
      </c>
      <c r="V14" s="2">
        <f t="shared" ref="V14:AF14" si="7">AVERAGEIF($P$5:$P$99,"=0",D5:D99)</f>
        <v>21.741966193977593</v>
      </c>
      <c r="W14" s="2">
        <f t="shared" si="7"/>
        <v>26.144680487033529</v>
      </c>
      <c r="X14" s="2">
        <f t="shared" si="7"/>
        <v>30.682354428104571</v>
      </c>
      <c r="Y14" s="2">
        <f t="shared" si="7"/>
        <v>33.048716714104998</v>
      </c>
      <c r="Z14" s="2">
        <f t="shared" si="7"/>
        <v>33.198803758169916</v>
      </c>
      <c r="AA14" s="2">
        <f t="shared" si="7"/>
        <v>29.690835847564831</v>
      </c>
      <c r="AB14" s="2">
        <f t="shared" si="7"/>
        <v>28.209872849462364</v>
      </c>
      <c r="AC14" s="2">
        <f t="shared" si="7"/>
        <v>27.479410081699349</v>
      </c>
      <c r="AD14" s="2">
        <f t="shared" si="7"/>
        <v>24.725602609108165</v>
      </c>
      <c r="AE14" s="2">
        <f t="shared" si="7"/>
        <v>22.008946928104571</v>
      </c>
      <c r="AF14" s="2">
        <f t="shared" si="7"/>
        <v>18.158061606578112</v>
      </c>
    </row>
    <row r="15" spans="1:32" x14ac:dyDescent="0.25">
      <c r="A15">
        <v>11</v>
      </c>
      <c r="B15" t="s">
        <v>279</v>
      </c>
      <c r="C15" s="2">
        <v>22.875030913978495</v>
      </c>
      <c r="D15" s="2">
        <v>24.462138392857149</v>
      </c>
      <c r="E15" s="2">
        <v>26.741348118279568</v>
      </c>
      <c r="F15" s="2">
        <v>28.40698055555556</v>
      </c>
      <c r="G15" s="2">
        <v>30.931254032258064</v>
      </c>
      <c r="H15" s="2">
        <v>31.997408333333336</v>
      </c>
      <c r="I15" s="2">
        <v>29.811073924731183</v>
      </c>
      <c r="J15" s="2">
        <v>30.023778225806449</v>
      </c>
      <c r="K15" s="2">
        <v>28.553018055555558</v>
      </c>
      <c r="L15" s="2">
        <v>27.778204301075281</v>
      </c>
      <c r="M15" s="2">
        <v>25.769175000000001</v>
      </c>
      <c r="N15" s="2">
        <v>23.780310483870963</v>
      </c>
      <c r="O15" s="4" t="s">
        <v>1575</v>
      </c>
      <c r="P15" s="14">
        <v>1</v>
      </c>
      <c r="Q15" s="14">
        <v>1</v>
      </c>
    </row>
    <row r="16" spans="1:32" x14ac:dyDescent="0.25">
      <c r="A16">
        <v>12</v>
      </c>
      <c r="B16" t="s">
        <v>280</v>
      </c>
      <c r="C16" s="2">
        <v>22.038401881720429</v>
      </c>
      <c r="D16" s="2">
        <v>24.141361607142862</v>
      </c>
      <c r="E16" s="2">
        <v>27.004908602150532</v>
      </c>
      <c r="F16" s="2">
        <v>28.742423611111111</v>
      </c>
      <c r="G16" s="2">
        <v>32.062291666666667</v>
      </c>
      <c r="H16" s="2">
        <v>33.099258333333331</v>
      </c>
      <c r="I16" s="2">
        <v>29.908241935483868</v>
      </c>
      <c r="J16" s="2">
        <v>30.169587365591397</v>
      </c>
      <c r="K16" s="2">
        <v>28.445909722222218</v>
      </c>
      <c r="L16" s="2">
        <v>27.19022849462365</v>
      </c>
      <c r="M16" s="2">
        <v>24.960131944444448</v>
      </c>
      <c r="N16" s="2">
        <v>22.927083333333336</v>
      </c>
      <c r="O16" s="4" t="s">
        <v>1575</v>
      </c>
      <c r="P16" s="14">
        <v>1</v>
      </c>
      <c r="Q16" s="14">
        <v>1</v>
      </c>
    </row>
    <row r="17" spans="1:17" x14ac:dyDescent="0.25">
      <c r="A17">
        <v>13</v>
      </c>
      <c r="B17" t="s">
        <v>95</v>
      </c>
      <c r="C17" s="2">
        <v>17.758889784946241</v>
      </c>
      <c r="D17" s="2">
        <v>21.737446428571424</v>
      </c>
      <c r="E17" s="2">
        <v>25.394045698924739</v>
      </c>
      <c r="F17" s="2">
        <v>27.355516666666656</v>
      </c>
      <c r="G17" s="2">
        <v>28.208580645161298</v>
      </c>
      <c r="H17" s="2">
        <v>29.922830555555556</v>
      </c>
      <c r="I17" s="2">
        <v>30.119834677419352</v>
      </c>
      <c r="J17" s="2">
        <v>29.841262096774194</v>
      </c>
      <c r="K17" s="2">
        <v>28.420763888888885</v>
      </c>
      <c r="L17" s="2">
        <v>24.026963709677418</v>
      </c>
      <c r="M17" s="2">
        <v>20.750693055555548</v>
      </c>
      <c r="N17" s="2">
        <v>18.039263440860214</v>
      </c>
      <c r="O17" s="4" t="s">
        <v>1576</v>
      </c>
      <c r="P17" s="14">
        <v>0</v>
      </c>
      <c r="Q17" s="1">
        <v>3</v>
      </c>
    </row>
    <row r="18" spans="1:17" x14ac:dyDescent="0.25">
      <c r="A18">
        <v>14</v>
      </c>
      <c r="B18" t="s">
        <v>281</v>
      </c>
      <c r="C18" s="2">
        <v>18.311130376344085</v>
      </c>
      <c r="D18" s="2">
        <v>21.970456845238097</v>
      </c>
      <c r="E18" s="2">
        <v>25.581081989247316</v>
      </c>
      <c r="F18" s="2">
        <v>27.8018125</v>
      </c>
      <c r="G18" s="2">
        <v>28.97221370967743</v>
      </c>
      <c r="H18" s="2">
        <v>30.446308333333334</v>
      </c>
      <c r="I18" s="2">
        <v>30.670431451612906</v>
      </c>
      <c r="J18" s="2">
        <v>30.651955645161291</v>
      </c>
      <c r="K18" s="2">
        <v>29.276908333333328</v>
      </c>
      <c r="L18" s="2">
        <v>24.539399193548388</v>
      </c>
      <c r="M18" s="2">
        <v>21.09407222222222</v>
      </c>
      <c r="N18" s="2">
        <v>18.653162634408599</v>
      </c>
      <c r="O18" s="4" t="s">
        <v>1576</v>
      </c>
      <c r="P18" s="14">
        <v>0</v>
      </c>
      <c r="Q18" s="1">
        <v>3</v>
      </c>
    </row>
    <row r="19" spans="1:17" x14ac:dyDescent="0.25">
      <c r="A19">
        <v>15</v>
      </c>
      <c r="B19" t="s">
        <v>282</v>
      </c>
      <c r="C19" s="2">
        <v>18.543459677419357</v>
      </c>
      <c r="D19" s="2">
        <v>22.091508928571436</v>
      </c>
      <c r="E19" s="2">
        <v>25.707151881720431</v>
      </c>
      <c r="F19" s="2">
        <v>28.082533333333338</v>
      </c>
      <c r="G19" s="2">
        <v>29.29356720430108</v>
      </c>
      <c r="H19" s="2">
        <v>30.86881666666666</v>
      </c>
      <c r="I19" s="2">
        <v>30.787638440860217</v>
      </c>
      <c r="J19" s="2">
        <v>30.69958198924731</v>
      </c>
      <c r="K19" s="2">
        <v>29.216933333333326</v>
      </c>
      <c r="L19" s="2">
        <v>24.60933064516129</v>
      </c>
      <c r="M19" s="2">
        <v>21.397719444444441</v>
      </c>
      <c r="N19" s="2">
        <v>18.71673521505376</v>
      </c>
      <c r="O19" s="4" t="s">
        <v>1576</v>
      </c>
      <c r="P19" s="14">
        <v>0</v>
      </c>
      <c r="Q19" s="1">
        <v>3</v>
      </c>
    </row>
    <row r="20" spans="1:17" x14ac:dyDescent="0.25">
      <c r="A20">
        <v>16</v>
      </c>
      <c r="B20" t="s">
        <v>283</v>
      </c>
      <c r="C20" s="2">
        <v>17.596075268817209</v>
      </c>
      <c r="D20" s="2">
        <v>21.126309523809521</v>
      </c>
      <c r="E20" s="2">
        <v>24.787338709677421</v>
      </c>
      <c r="F20" s="2">
        <v>26.340845833333336</v>
      </c>
      <c r="G20" s="2">
        <v>28.535634408602153</v>
      </c>
      <c r="H20" s="2">
        <v>29.693727777777784</v>
      </c>
      <c r="I20" s="2">
        <v>30.474580645161289</v>
      </c>
      <c r="J20" s="2">
        <v>30.004793010752692</v>
      </c>
      <c r="K20" s="2">
        <v>28.831088888888893</v>
      </c>
      <c r="L20" s="2">
        <v>23.843336021505376</v>
      </c>
      <c r="M20" s="2">
        <v>20.301618055555554</v>
      </c>
      <c r="N20" s="2">
        <v>18.071188172043009</v>
      </c>
      <c r="O20" s="4" t="s">
        <v>1576</v>
      </c>
      <c r="P20" s="14">
        <v>0</v>
      </c>
      <c r="Q20" s="1">
        <v>3</v>
      </c>
    </row>
    <row r="21" spans="1:17" x14ac:dyDescent="0.25">
      <c r="A21">
        <v>17</v>
      </c>
      <c r="B21" t="s">
        <v>284</v>
      </c>
      <c r="C21" s="2">
        <v>17.771102150537633</v>
      </c>
      <c r="D21" s="2">
        <v>21.865593749999999</v>
      </c>
      <c r="E21" s="2">
        <v>25.158025537634408</v>
      </c>
      <c r="F21" s="2">
        <v>26.413016666666671</v>
      </c>
      <c r="G21" s="2">
        <v>27.434712365591388</v>
      </c>
      <c r="H21" s="2">
        <v>28.578848611111109</v>
      </c>
      <c r="I21" s="2">
        <v>28.675712365591394</v>
      </c>
      <c r="J21" s="2">
        <v>28.585678763440864</v>
      </c>
      <c r="K21" s="2">
        <v>27.638556944444442</v>
      </c>
      <c r="L21" s="2">
        <v>24.434233870967748</v>
      </c>
      <c r="M21" s="2">
        <v>20.975211111111108</v>
      </c>
      <c r="N21" s="2">
        <v>18.771783602150531</v>
      </c>
      <c r="O21" s="4" t="s">
        <v>1576</v>
      </c>
      <c r="P21" s="14">
        <v>0</v>
      </c>
      <c r="Q21" s="1">
        <v>3</v>
      </c>
    </row>
    <row r="22" spans="1:17" x14ac:dyDescent="0.25">
      <c r="A22">
        <v>18</v>
      </c>
      <c r="B22" t="s">
        <v>94</v>
      </c>
      <c r="C22" s="2">
        <v>17.26429569892473</v>
      </c>
      <c r="D22" s="2">
        <v>22.715145833333331</v>
      </c>
      <c r="E22" s="2">
        <v>27.659887096774188</v>
      </c>
      <c r="F22" s="2">
        <v>32.997851388888883</v>
      </c>
      <c r="G22" s="2">
        <v>36.393385752688182</v>
      </c>
      <c r="H22" s="2">
        <v>36.897422222222232</v>
      </c>
      <c r="I22" s="2">
        <v>32.718903225806443</v>
      </c>
      <c r="J22" s="2">
        <v>30.247080645161294</v>
      </c>
      <c r="K22" s="2">
        <v>29.861806944444446</v>
      </c>
      <c r="L22" s="2">
        <v>25.416376344086029</v>
      </c>
      <c r="M22" s="2">
        <v>22.664076388888883</v>
      </c>
      <c r="N22" s="2">
        <v>17.883206989247316</v>
      </c>
      <c r="O22" s="4" t="s">
        <v>1577</v>
      </c>
      <c r="P22" s="14">
        <v>0</v>
      </c>
      <c r="Q22" s="1">
        <v>4</v>
      </c>
    </row>
    <row r="23" spans="1:17" x14ac:dyDescent="0.25">
      <c r="A23">
        <v>19</v>
      </c>
      <c r="B23" t="s">
        <v>103</v>
      </c>
      <c r="C23" s="2">
        <v>15.64517876344086</v>
      </c>
      <c r="D23" s="2">
        <v>20.691147321428577</v>
      </c>
      <c r="E23" s="2">
        <v>26.019939516129032</v>
      </c>
      <c r="F23" s="2">
        <v>31.568415277777781</v>
      </c>
      <c r="G23" s="2">
        <v>34.749243279569903</v>
      </c>
      <c r="H23" s="2">
        <v>35.655747222222217</v>
      </c>
      <c r="I23" s="2">
        <v>32.813725806451608</v>
      </c>
      <c r="J23" s="2">
        <v>31.06146102150538</v>
      </c>
      <c r="K23" s="2">
        <v>30.240090277777778</v>
      </c>
      <c r="L23" s="2">
        <v>25.244549731182794</v>
      </c>
      <c r="M23" s="2">
        <v>21.69606666666667</v>
      </c>
      <c r="N23" s="2">
        <v>17.137094086021506</v>
      </c>
      <c r="O23" s="4" t="s">
        <v>1577</v>
      </c>
      <c r="P23" s="14">
        <v>0</v>
      </c>
      <c r="Q23" s="1">
        <v>4</v>
      </c>
    </row>
    <row r="24" spans="1:17" x14ac:dyDescent="0.25">
      <c r="A24">
        <v>20</v>
      </c>
      <c r="B24" t="s">
        <v>285</v>
      </c>
      <c r="C24" s="2">
        <v>16.214262096774195</v>
      </c>
      <c r="D24" s="2">
        <v>21.354223214285717</v>
      </c>
      <c r="E24" s="2">
        <v>26.831809139784944</v>
      </c>
      <c r="F24" s="2">
        <v>32.516722222222221</v>
      </c>
      <c r="G24" s="2">
        <v>35.885500000000008</v>
      </c>
      <c r="H24" s="2">
        <v>36.864109722222231</v>
      </c>
      <c r="I24" s="2">
        <v>33.263443548387102</v>
      </c>
      <c r="J24" s="2">
        <v>31.146938172043011</v>
      </c>
      <c r="K24" s="2">
        <v>30.342619444444438</v>
      </c>
      <c r="L24" s="2">
        <v>25.614854838709675</v>
      </c>
      <c r="M24" s="2">
        <v>22.30684722222222</v>
      </c>
      <c r="N24" s="2">
        <v>17.525345430107521</v>
      </c>
      <c r="O24" s="4" t="s">
        <v>1577</v>
      </c>
      <c r="P24" s="14">
        <v>0</v>
      </c>
      <c r="Q24" s="1">
        <v>4</v>
      </c>
    </row>
    <row r="25" spans="1:17" x14ac:dyDescent="0.25">
      <c r="A25">
        <v>21</v>
      </c>
      <c r="B25" t="s">
        <v>286</v>
      </c>
      <c r="C25" s="2">
        <v>13.595979838709679</v>
      </c>
      <c r="D25" s="2">
        <v>17.816279761904759</v>
      </c>
      <c r="E25" s="2">
        <v>22.948247311827956</v>
      </c>
      <c r="F25" s="2">
        <v>30.047494444444443</v>
      </c>
      <c r="G25" s="2">
        <v>34.055963709677421</v>
      </c>
      <c r="H25" s="2">
        <v>36.678020833333328</v>
      </c>
      <c r="I25" s="2">
        <v>32.336176075268817</v>
      </c>
      <c r="J25" s="2">
        <v>30.982950268817198</v>
      </c>
      <c r="K25" s="2">
        <v>28.406369444444444</v>
      </c>
      <c r="L25" s="2">
        <v>22.93552284946237</v>
      </c>
      <c r="M25" s="2">
        <v>19.944309722222222</v>
      </c>
      <c r="N25" s="2">
        <v>13.580151881720433</v>
      </c>
      <c r="O25" s="4" t="s">
        <v>1578</v>
      </c>
      <c r="P25" s="14">
        <v>0</v>
      </c>
      <c r="Q25" s="1">
        <v>4</v>
      </c>
    </row>
    <row r="26" spans="1:17" x14ac:dyDescent="0.25">
      <c r="A26">
        <v>22</v>
      </c>
      <c r="B26" t="s">
        <v>287</v>
      </c>
      <c r="C26" s="2">
        <v>18.99502150537635</v>
      </c>
      <c r="D26">
        <v>24.226712797619054</v>
      </c>
      <c r="E26">
        <v>28.631884408602151</v>
      </c>
      <c r="F26">
        <v>32.413941666666666</v>
      </c>
      <c r="G26">
        <v>35.746290322580634</v>
      </c>
      <c r="H26">
        <v>35.077526388888899</v>
      </c>
      <c r="I26">
        <v>29.561982526881717</v>
      </c>
      <c r="J26">
        <v>27.656717741935484</v>
      </c>
      <c r="K26">
        <v>27.56872638888888</v>
      </c>
      <c r="L26">
        <v>25.210797043010754</v>
      </c>
      <c r="M26">
        <v>22.633733333333325</v>
      </c>
      <c r="N26">
        <v>18.99543682795699</v>
      </c>
      <c r="O26" s="4" t="s">
        <v>1579</v>
      </c>
      <c r="P26" s="14">
        <v>0</v>
      </c>
      <c r="Q26" s="1">
        <v>2</v>
      </c>
    </row>
    <row r="27" spans="1:17" x14ac:dyDescent="0.25">
      <c r="A27">
        <v>23</v>
      </c>
      <c r="B27" t="s">
        <v>288</v>
      </c>
      <c r="C27" s="2">
        <v>19.793954301075274</v>
      </c>
      <c r="D27">
        <v>25.25608630952382</v>
      </c>
      <c r="E27">
        <v>29.799731182795696</v>
      </c>
      <c r="F27">
        <v>33.750638888888894</v>
      </c>
      <c r="G27">
        <v>36.955392473118273</v>
      </c>
      <c r="H27">
        <v>35.729395833333335</v>
      </c>
      <c r="I27">
        <v>28.830567204301079</v>
      </c>
      <c r="J27">
        <v>27.617641129032254</v>
      </c>
      <c r="K27">
        <v>27.60177361111111</v>
      </c>
      <c r="L27">
        <v>25.824553763440864</v>
      </c>
      <c r="M27">
        <v>23.692719444444446</v>
      </c>
      <c r="N27">
        <v>20.475249999999996</v>
      </c>
      <c r="O27" s="4" t="s">
        <v>1579</v>
      </c>
      <c r="P27" s="14">
        <v>0</v>
      </c>
      <c r="Q27" s="1">
        <v>2</v>
      </c>
    </row>
    <row r="28" spans="1:17" x14ac:dyDescent="0.25">
      <c r="A28">
        <v>24</v>
      </c>
      <c r="B28" t="s">
        <v>289</v>
      </c>
      <c r="C28" s="2">
        <v>14.362844086021507</v>
      </c>
      <c r="D28">
        <v>19.347107142857137</v>
      </c>
      <c r="E28">
        <v>24.439274193548385</v>
      </c>
      <c r="F28">
        <v>31.529398611111116</v>
      </c>
      <c r="G28">
        <v>35.717940860215059</v>
      </c>
      <c r="H28">
        <v>37.996099999999991</v>
      </c>
      <c r="I28">
        <v>34.873204301075262</v>
      </c>
      <c r="J28">
        <v>32.51480376344086</v>
      </c>
      <c r="K28">
        <v>30.367215277777778</v>
      </c>
      <c r="L28">
        <v>24.932709677419357</v>
      </c>
      <c r="M28">
        <v>21.461952777777778</v>
      </c>
      <c r="N28">
        <v>15.044491935483869</v>
      </c>
      <c r="O28" s="4" t="s">
        <v>1580</v>
      </c>
      <c r="P28" s="14">
        <v>0</v>
      </c>
      <c r="Q28" s="1">
        <v>4</v>
      </c>
    </row>
    <row r="29" spans="1:17" x14ac:dyDescent="0.25">
      <c r="A29">
        <v>25</v>
      </c>
      <c r="B29" t="s">
        <v>90</v>
      </c>
      <c r="C29" s="2">
        <v>20.970985215053762</v>
      </c>
      <c r="D29">
        <v>24.701421130952387</v>
      </c>
      <c r="E29">
        <v>28.957966397849457</v>
      </c>
      <c r="F29">
        <v>33.153251388888897</v>
      </c>
      <c r="G29">
        <v>33.650315860215052</v>
      </c>
      <c r="H29">
        <v>32.909558333333329</v>
      </c>
      <c r="I29">
        <v>29.806305107526892</v>
      </c>
      <c r="J29">
        <v>27.515833333333322</v>
      </c>
      <c r="K29">
        <v>28.405494444444443</v>
      </c>
      <c r="L29">
        <v>28.535227150537633</v>
      </c>
      <c r="M29">
        <v>26.597020833333339</v>
      </c>
      <c r="N29">
        <v>21.8437688172043</v>
      </c>
      <c r="O29" s="4" t="s">
        <v>1581</v>
      </c>
      <c r="P29" s="14">
        <v>0</v>
      </c>
      <c r="Q29" s="1">
        <v>5</v>
      </c>
    </row>
    <row r="30" spans="1:17" x14ac:dyDescent="0.25">
      <c r="A30">
        <v>26</v>
      </c>
      <c r="B30" t="s">
        <v>106</v>
      </c>
      <c r="C30" s="2">
        <v>23.863110215053762</v>
      </c>
      <c r="D30">
        <v>25.846541666666674</v>
      </c>
      <c r="E30">
        <v>28.010043010752685</v>
      </c>
      <c r="F30">
        <v>30.312887500000002</v>
      </c>
      <c r="G30">
        <v>29.850880376344083</v>
      </c>
      <c r="H30">
        <v>29.481401388888887</v>
      </c>
      <c r="I30">
        <v>27.77554704301075</v>
      </c>
      <c r="J30">
        <v>26.703634408602152</v>
      </c>
      <c r="K30">
        <v>27.300041666666669</v>
      </c>
      <c r="L30">
        <v>29.06518413978495</v>
      </c>
      <c r="M30">
        <v>28.110913888888891</v>
      </c>
      <c r="N30">
        <v>24.605048387096772</v>
      </c>
      <c r="O30" s="4" t="s">
        <v>1581</v>
      </c>
      <c r="P30" s="14">
        <v>1</v>
      </c>
      <c r="Q30" s="1">
        <v>5</v>
      </c>
    </row>
    <row r="31" spans="1:17" x14ac:dyDescent="0.25">
      <c r="A31">
        <v>27</v>
      </c>
      <c r="B31" t="s">
        <v>290</v>
      </c>
      <c r="C31" s="2">
        <v>21.798956989247316</v>
      </c>
      <c r="D31">
        <v>25.352827380952384</v>
      </c>
      <c r="E31">
        <v>29.35754032258064</v>
      </c>
      <c r="F31">
        <v>32.992177777777776</v>
      </c>
      <c r="G31">
        <v>32.913403225806448</v>
      </c>
      <c r="H31">
        <v>31.708905555555553</v>
      </c>
      <c r="I31">
        <v>28.290033602150537</v>
      </c>
      <c r="J31">
        <v>26.830663978494623</v>
      </c>
      <c r="K31">
        <v>27.609593055555557</v>
      </c>
      <c r="L31">
        <v>28.248555107526879</v>
      </c>
      <c r="M31">
        <v>26.398906944444441</v>
      </c>
      <c r="N31">
        <v>22.464704301075265</v>
      </c>
      <c r="O31" s="4" t="s">
        <v>1581</v>
      </c>
      <c r="P31" s="14">
        <v>0</v>
      </c>
      <c r="Q31" s="1">
        <v>5</v>
      </c>
    </row>
    <row r="32" spans="1:17" x14ac:dyDescent="0.25">
      <c r="A32">
        <v>28</v>
      </c>
      <c r="B32" t="s">
        <v>291</v>
      </c>
      <c r="C32" s="2">
        <v>0.73678225806451614</v>
      </c>
      <c r="D32">
        <v>1.6508348214285713</v>
      </c>
      <c r="E32">
        <v>6.525190860215055</v>
      </c>
      <c r="F32">
        <v>11.480284722222221</v>
      </c>
      <c r="G32">
        <v>14.936817204301075</v>
      </c>
      <c r="H32">
        <v>17.999590277777781</v>
      </c>
      <c r="I32">
        <v>15.965729838709674</v>
      </c>
      <c r="J32">
        <v>15.599163978494625</v>
      </c>
      <c r="K32">
        <v>13.327263888888893</v>
      </c>
      <c r="L32">
        <v>7.0873696236559143</v>
      </c>
      <c r="M32">
        <v>4.4297111111111116</v>
      </c>
      <c r="N32">
        <v>0.67852284946236552</v>
      </c>
      <c r="O32" s="4" t="s">
        <v>1582</v>
      </c>
      <c r="P32" s="14">
        <v>0</v>
      </c>
      <c r="Q32" s="1">
        <v>6</v>
      </c>
    </row>
    <row r="33" spans="1:17" x14ac:dyDescent="0.25">
      <c r="A33">
        <v>29</v>
      </c>
      <c r="B33" t="s">
        <v>292</v>
      </c>
      <c r="C33" s="2">
        <v>14.685106182795694</v>
      </c>
      <c r="D33">
        <v>18.482156250000003</v>
      </c>
      <c r="E33">
        <v>23.148057795698929</v>
      </c>
      <c r="F33">
        <v>29.281198611111112</v>
      </c>
      <c r="G33">
        <v>33.215040322580641</v>
      </c>
      <c r="H33">
        <v>34.98105833333333</v>
      </c>
      <c r="I33">
        <v>30.527447580645159</v>
      </c>
      <c r="J33">
        <v>29.47515860215054</v>
      </c>
      <c r="K33">
        <v>27.322915277777781</v>
      </c>
      <c r="L33">
        <v>22.250487903225807</v>
      </c>
      <c r="M33">
        <v>19.621402777777778</v>
      </c>
      <c r="N33">
        <v>14.120170698924733</v>
      </c>
      <c r="O33" s="4" t="s">
        <v>1582</v>
      </c>
      <c r="P33" s="14">
        <v>0</v>
      </c>
      <c r="Q33" s="1">
        <v>6</v>
      </c>
    </row>
    <row r="34" spans="1:17" x14ac:dyDescent="0.25">
      <c r="A34">
        <v>30</v>
      </c>
      <c r="B34" t="s">
        <v>293</v>
      </c>
      <c r="C34" s="2">
        <v>12.96768817204301</v>
      </c>
      <c r="D34">
        <v>16.252561011904763</v>
      </c>
      <c r="E34">
        <v>20.470485215053763</v>
      </c>
      <c r="F34">
        <v>26.141845833333331</v>
      </c>
      <c r="G34">
        <v>29.991500000000002</v>
      </c>
      <c r="H34">
        <v>31.652545833333328</v>
      </c>
      <c r="I34">
        <v>27.570943548387095</v>
      </c>
      <c r="J34">
        <v>26.546706989247312</v>
      </c>
      <c r="K34">
        <v>24.631577777777775</v>
      </c>
      <c r="L34">
        <v>19.646630376344085</v>
      </c>
      <c r="M34">
        <v>17.100461111111109</v>
      </c>
      <c r="N34">
        <v>12.020184139784943</v>
      </c>
      <c r="O34" s="4" t="s">
        <v>1582</v>
      </c>
      <c r="P34" s="14">
        <v>0</v>
      </c>
      <c r="Q34" s="1">
        <v>6</v>
      </c>
    </row>
    <row r="35" spans="1:17" x14ac:dyDescent="0.25">
      <c r="A35">
        <v>31</v>
      </c>
      <c r="B35" t="s">
        <v>294</v>
      </c>
      <c r="C35" s="2">
        <v>10.47533198924731</v>
      </c>
      <c r="D35">
        <v>13.086541666666665</v>
      </c>
      <c r="E35">
        <v>17.54921505376344</v>
      </c>
      <c r="F35">
        <v>22.951684722222225</v>
      </c>
      <c r="G35">
        <v>26.761767473118276</v>
      </c>
      <c r="H35">
        <v>29.282152777777778</v>
      </c>
      <c r="I35">
        <v>25.494122311827962</v>
      </c>
      <c r="J35">
        <v>24.556877688172047</v>
      </c>
      <c r="K35">
        <v>22.786048611111116</v>
      </c>
      <c r="L35">
        <v>17.011822580645159</v>
      </c>
      <c r="M35">
        <v>14.4128375</v>
      </c>
      <c r="N35">
        <v>10.008129032258063</v>
      </c>
      <c r="O35" s="4" t="s">
        <v>1582</v>
      </c>
      <c r="P35" s="14">
        <v>0</v>
      </c>
      <c r="Q35" s="1">
        <v>6</v>
      </c>
    </row>
    <row r="36" spans="1:17" x14ac:dyDescent="0.25">
      <c r="A36">
        <v>32</v>
      </c>
      <c r="B36" t="s">
        <v>295</v>
      </c>
      <c r="C36" s="2">
        <v>14.90717741935484</v>
      </c>
      <c r="D36">
        <v>17.282813988095238</v>
      </c>
      <c r="E36">
        <v>23.054833333333335</v>
      </c>
      <c r="F36">
        <v>29.648075000000006</v>
      </c>
      <c r="G36">
        <v>33.587580645161296</v>
      </c>
      <c r="H36">
        <v>37.054748611111116</v>
      </c>
      <c r="I36">
        <v>33.215310483870972</v>
      </c>
      <c r="J36">
        <v>32.441697580645148</v>
      </c>
      <c r="K36">
        <v>29.553554166666654</v>
      </c>
      <c r="L36">
        <v>23.392638440860217</v>
      </c>
      <c r="M36">
        <v>19.882980555555555</v>
      </c>
      <c r="N36">
        <v>14.393071236559139</v>
      </c>
      <c r="O36" s="4" t="s">
        <v>1583</v>
      </c>
      <c r="P36" s="14">
        <v>0</v>
      </c>
      <c r="Q36" s="1">
        <v>6</v>
      </c>
    </row>
    <row r="37" spans="1:17" x14ac:dyDescent="0.25">
      <c r="A37">
        <v>33</v>
      </c>
      <c r="B37" t="s">
        <v>105</v>
      </c>
      <c r="C37" s="2">
        <v>1.5313279569892475</v>
      </c>
      <c r="D37">
        <v>3.2403958333333334</v>
      </c>
      <c r="E37">
        <v>7.8631182795698935</v>
      </c>
      <c r="F37">
        <v>12.770198611111109</v>
      </c>
      <c r="G37">
        <v>16.185391129032258</v>
      </c>
      <c r="H37">
        <v>20.550456944444441</v>
      </c>
      <c r="I37">
        <v>21.006481182795699</v>
      </c>
      <c r="J37">
        <v>20.4104690860215</v>
      </c>
      <c r="K37">
        <v>16.803149999999995</v>
      </c>
      <c r="L37">
        <v>9.4751330645161254</v>
      </c>
      <c r="M37">
        <v>5.9336277777777786</v>
      </c>
      <c r="N37">
        <v>1.9528696236559138</v>
      </c>
      <c r="O37" s="4" t="s">
        <v>1583</v>
      </c>
      <c r="P37" s="14">
        <v>0</v>
      </c>
      <c r="Q37" s="1">
        <v>6</v>
      </c>
    </row>
    <row r="38" spans="1:17" x14ac:dyDescent="0.25">
      <c r="A38">
        <v>34</v>
      </c>
      <c r="B38" t="s">
        <v>93</v>
      </c>
      <c r="C38" s="2">
        <v>18.120870967741933</v>
      </c>
      <c r="D38">
        <v>24.254705357142861</v>
      </c>
      <c r="E38">
        <v>28.263498655913988</v>
      </c>
      <c r="F38">
        <v>31.980793055555559</v>
      </c>
      <c r="G38">
        <v>34.157373655913979</v>
      </c>
      <c r="H38">
        <v>34.884023611111111</v>
      </c>
      <c r="I38">
        <v>30.54344086021505</v>
      </c>
      <c r="J38">
        <v>28.939900537634408</v>
      </c>
      <c r="K38">
        <v>28.631422222222216</v>
      </c>
      <c r="L38">
        <v>24.940598118279571</v>
      </c>
      <c r="M38">
        <v>22.506886111111104</v>
      </c>
      <c r="N38">
        <v>17.823103494623652</v>
      </c>
      <c r="O38" s="4" t="s">
        <v>1584</v>
      </c>
      <c r="P38" s="14">
        <v>0</v>
      </c>
      <c r="Q38" s="1">
        <v>4</v>
      </c>
    </row>
    <row r="39" spans="1:17" x14ac:dyDescent="0.25">
      <c r="A39">
        <v>35</v>
      </c>
      <c r="B39" t="s">
        <v>296</v>
      </c>
      <c r="C39" s="2">
        <v>19.799610215053772</v>
      </c>
      <c r="D39">
        <v>22.078889880952374</v>
      </c>
      <c r="E39">
        <v>25.220350806451624</v>
      </c>
      <c r="F39">
        <v>27.369663888888891</v>
      </c>
      <c r="G39">
        <v>27.586275537634407</v>
      </c>
      <c r="H39">
        <v>24.979333333333326</v>
      </c>
      <c r="I39">
        <v>23.12354569892474</v>
      </c>
      <c r="J39">
        <v>22.795370967741931</v>
      </c>
      <c r="K39">
        <v>23.551276388888894</v>
      </c>
      <c r="L39">
        <v>22.922938172043015</v>
      </c>
      <c r="M39">
        <v>21.680248611111114</v>
      </c>
      <c r="N39">
        <v>21.078469086021506</v>
      </c>
      <c r="O39" s="4" t="s">
        <v>1585</v>
      </c>
      <c r="P39" s="14">
        <v>0</v>
      </c>
      <c r="Q39" s="1">
        <v>1</v>
      </c>
    </row>
    <row r="40" spans="1:17" x14ac:dyDescent="0.25">
      <c r="A40">
        <v>36</v>
      </c>
      <c r="B40" t="s">
        <v>297</v>
      </c>
      <c r="C40" s="2">
        <v>22.262846774193552</v>
      </c>
      <c r="D40">
        <v>24.92934821428571</v>
      </c>
      <c r="E40">
        <v>27.790849462365593</v>
      </c>
      <c r="F40">
        <v>29.907604166666669</v>
      </c>
      <c r="G40">
        <v>29.085151881720432</v>
      </c>
      <c r="H40">
        <v>25.876759722222218</v>
      </c>
      <c r="I40">
        <v>23.849197580645164</v>
      </c>
      <c r="J40">
        <v>23.264518817204294</v>
      </c>
      <c r="K40">
        <v>24.419195833333337</v>
      </c>
      <c r="L40">
        <v>24.896232526881718</v>
      </c>
      <c r="M40">
        <v>23.914036111111105</v>
      </c>
      <c r="N40">
        <v>23.179848118279569</v>
      </c>
      <c r="O40" s="4" t="s">
        <v>1585</v>
      </c>
      <c r="P40" s="14">
        <v>0</v>
      </c>
      <c r="Q40" s="1">
        <v>1</v>
      </c>
    </row>
    <row r="41" spans="1:17" x14ac:dyDescent="0.25">
      <c r="A41">
        <v>37</v>
      </c>
      <c r="B41" t="s">
        <v>298</v>
      </c>
      <c r="C41" s="2">
        <v>22.643311827956996</v>
      </c>
      <c r="D41">
        <v>26.267855654761906</v>
      </c>
      <c r="E41">
        <v>30.420096774193546</v>
      </c>
      <c r="F41">
        <v>33.682827777777781</v>
      </c>
      <c r="G41">
        <v>34.425686827956987</v>
      </c>
      <c r="H41">
        <v>31.164438888888899</v>
      </c>
      <c r="I41">
        <v>27.270587365591396</v>
      </c>
      <c r="J41">
        <v>26.194470430107529</v>
      </c>
      <c r="K41">
        <v>26.877450000000007</v>
      </c>
      <c r="L41">
        <v>25.682345430107524</v>
      </c>
      <c r="M41">
        <v>24.569845833333332</v>
      </c>
      <c r="N41">
        <v>23.095119623655904</v>
      </c>
      <c r="O41" s="4" t="s">
        <v>1585</v>
      </c>
      <c r="P41" s="14">
        <v>0</v>
      </c>
      <c r="Q41" s="1">
        <v>1</v>
      </c>
    </row>
    <row r="42" spans="1:17" x14ac:dyDescent="0.25">
      <c r="A42">
        <v>38</v>
      </c>
      <c r="B42" t="s">
        <v>299</v>
      </c>
      <c r="C42" s="2">
        <v>21.870896505376347</v>
      </c>
      <c r="D42">
        <v>25.034151785714279</v>
      </c>
      <c r="E42">
        <v>27.963357526881719</v>
      </c>
      <c r="F42">
        <v>29.94125833333333</v>
      </c>
      <c r="G42">
        <v>28.791693548387101</v>
      </c>
      <c r="H42">
        <v>25.679331944444446</v>
      </c>
      <c r="I42">
        <v>23.296516129032252</v>
      </c>
      <c r="J42">
        <v>22.723655913978494</v>
      </c>
      <c r="K42">
        <v>24.100538888888892</v>
      </c>
      <c r="L42">
        <v>25.194346774193559</v>
      </c>
      <c r="M42">
        <v>24.124494444444451</v>
      </c>
      <c r="N42">
        <v>22.701338709677419</v>
      </c>
      <c r="O42" s="4" t="s">
        <v>1585</v>
      </c>
      <c r="P42" s="14">
        <v>0</v>
      </c>
      <c r="Q42" s="1">
        <v>1</v>
      </c>
    </row>
    <row r="43" spans="1:17" x14ac:dyDescent="0.25">
      <c r="A43">
        <v>39</v>
      </c>
      <c r="B43" t="s">
        <v>300</v>
      </c>
      <c r="C43" s="2">
        <v>18.15709005376344</v>
      </c>
      <c r="D43">
        <v>22.973613095238097</v>
      </c>
      <c r="E43">
        <v>27.810717741935488</v>
      </c>
      <c r="F43">
        <v>32.820997222222232</v>
      </c>
      <c r="G43">
        <v>34.700608870967748</v>
      </c>
      <c r="H43">
        <v>32.948027777777774</v>
      </c>
      <c r="I43">
        <v>27.404415322580643</v>
      </c>
      <c r="J43">
        <v>25.603887096774194</v>
      </c>
      <c r="K43">
        <v>25.46253472222222</v>
      </c>
      <c r="L43">
        <v>25.830475806451609</v>
      </c>
      <c r="M43">
        <v>22.769583333333333</v>
      </c>
      <c r="N43">
        <v>18.899646505376346</v>
      </c>
      <c r="O43" s="4" t="s">
        <v>1586</v>
      </c>
      <c r="P43" s="14">
        <v>0</v>
      </c>
      <c r="Q43" s="1">
        <v>2</v>
      </c>
    </row>
    <row r="44" spans="1:17" x14ac:dyDescent="0.25">
      <c r="A44">
        <v>40</v>
      </c>
      <c r="B44" t="s">
        <v>301</v>
      </c>
      <c r="C44" s="2">
        <v>18.553604838709674</v>
      </c>
      <c r="D44">
        <v>22.911504464285709</v>
      </c>
      <c r="E44">
        <v>27.844252688172045</v>
      </c>
      <c r="F44">
        <v>32.727320833333337</v>
      </c>
      <c r="G44">
        <v>33.602201612903222</v>
      </c>
      <c r="H44">
        <v>31.51840555555555</v>
      </c>
      <c r="I44">
        <v>26.469651881720431</v>
      </c>
      <c r="J44">
        <v>24.701220430107522</v>
      </c>
      <c r="K44">
        <v>25.091600000000003</v>
      </c>
      <c r="L44">
        <v>25.828154569892472</v>
      </c>
      <c r="M44">
        <v>23.445879166666664</v>
      </c>
      <c r="N44">
        <v>19.17310215053763</v>
      </c>
      <c r="O44" s="4" t="s">
        <v>1586</v>
      </c>
      <c r="P44" s="14">
        <v>0</v>
      </c>
      <c r="Q44" s="1">
        <v>2</v>
      </c>
    </row>
    <row r="45" spans="1:17" x14ac:dyDescent="0.25">
      <c r="A45">
        <v>41</v>
      </c>
      <c r="B45" t="s">
        <v>96</v>
      </c>
      <c r="C45" s="2">
        <v>17.042811827956985</v>
      </c>
      <c r="D45">
        <v>22.431889880952379</v>
      </c>
      <c r="E45">
        <v>27.643037634408604</v>
      </c>
      <c r="F45">
        <v>33.502391666666668</v>
      </c>
      <c r="G45">
        <v>37.313948924731186</v>
      </c>
      <c r="H45">
        <v>37.770087500000017</v>
      </c>
      <c r="I45">
        <v>33.868112903225807</v>
      </c>
      <c r="J45">
        <v>31.073391129032263</v>
      </c>
      <c r="K45">
        <v>28.903730555555551</v>
      </c>
      <c r="L45">
        <v>27.195237903225795</v>
      </c>
      <c r="M45">
        <v>22.745281944444443</v>
      </c>
      <c r="N45">
        <v>17.552044354838714</v>
      </c>
      <c r="O45" s="4" t="s">
        <v>1586</v>
      </c>
      <c r="P45" s="14">
        <v>0</v>
      </c>
      <c r="Q45" s="1">
        <v>2</v>
      </c>
    </row>
    <row r="46" spans="1:17" x14ac:dyDescent="0.25">
      <c r="A46">
        <v>42</v>
      </c>
      <c r="B46" t="s">
        <v>302</v>
      </c>
      <c r="C46" s="2">
        <v>19.146366935483876</v>
      </c>
      <c r="D46">
        <v>23.272330357142859</v>
      </c>
      <c r="E46">
        <v>28.137592741935478</v>
      </c>
      <c r="F46">
        <v>32.746136111111113</v>
      </c>
      <c r="G46">
        <v>33.329737903225805</v>
      </c>
      <c r="H46">
        <v>30.958205555555562</v>
      </c>
      <c r="I46">
        <v>26.111159946236548</v>
      </c>
      <c r="J46">
        <v>24.484633064516135</v>
      </c>
      <c r="K46">
        <v>25.140290277777783</v>
      </c>
      <c r="L46">
        <v>25.944055107526879</v>
      </c>
      <c r="M46">
        <v>23.691020833333333</v>
      </c>
      <c r="N46">
        <v>19.466005376344086</v>
      </c>
      <c r="O46" s="4" t="s">
        <v>1586</v>
      </c>
      <c r="P46" s="14">
        <v>0</v>
      </c>
      <c r="Q46" s="1">
        <v>2</v>
      </c>
    </row>
    <row r="47" spans="1:17" x14ac:dyDescent="0.25">
      <c r="A47">
        <v>43</v>
      </c>
      <c r="B47" t="s">
        <v>303</v>
      </c>
      <c r="C47" s="2">
        <v>17.755026881720433</v>
      </c>
      <c r="D47">
        <v>23.101053571428572</v>
      </c>
      <c r="E47">
        <v>27.628073924731179</v>
      </c>
      <c r="F47">
        <v>32.821080555555561</v>
      </c>
      <c r="G47">
        <v>35.317266129032262</v>
      </c>
      <c r="H47">
        <v>34.012905555555555</v>
      </c>
      <c r="I47">
        <v>28.652856182795706</v>
      </c>
      <c r="J47">
        <v>26.08553494623656</v>
      </c>
      <c r="K47">
        <v>25.678806944444442</v>
      </c>
      <c r="L47">
        <v>25.64022849462366</v>
      </c>
      <c r="M47">
        <v>22.363615277777772</v>
      </c>
      <c r="N47">
        <v>18.389251344086023</v>
      </c>
      <c r="O47" s="4" t="s">
        <v>1586</v>
      </c>
      <c r="P47" s="14">
        <v>0</v>
      </c>
      <c r="Q47" s="1">
        <v>2</v>
      </c>
    </row>
    <row r="48" spans="1:17" x14ac:dyDescent="0.25">
      <c r="A48">
        <v>44</v>
      </c>
      <c r="B48" t="s">
        <v>304</v>
      </c>
      <c r="C48" s="2">
        <v>18.257837365591399</v>
      </c>
      <c r="D48">
        <v>22.798377976190476</v>
      </c>
      <c r="E48">
        <v>27.758400537634408</v>
      </c>
      <c r="F48">
        <v>32.732440277777783</v>
      </c>
      <c r="G48">
        <v>33.524657258064508</v>
      </c>
      <c r="H48">
        <v>31.555066666666661</v>
      </c>
      <c r="I48">
        <v>26.633017473118276</v>
      </c>
      <c r="J48">
        <v>24.871364247311831</v>
      </c>
      <c r="K48">
        <v>25.166129166666671</v>
      </c>
      <c r="L48">
        <v>25.755875</v>
      </c>
      <c r="M48">
        <v>23.499915277777777</v>
      </c>
      <c r="N48">
        <v>18.98412903225806</v>
      </c>
      <c r="O48" s="4" t="s">
        <v>1586</v>
      </c>
      <c r="P48" s="14">
        <v>0</v>
      </c>
      <c r="Q48" s="1">
        <v>2</v>
      </c>
    </row>
    <row r="49" spans="1:17" x14ac:dyDescent="0.25">
      <c r="A49">
        <v>45</v>
      </c>
      <c r="B49" t="s">
        <v>305</v>
      </c>
      <c r="C49" s="2">
        <v>21.774762096774193</v>
      </c>
      <c r="D49">
        <v>26.14975744047619</v>
      </c>
      <c r="E49">
        <v>31.047572580645163</v>
      </c>
      <c r="F49">
        <v>34.605541666666674</v>
      </c>
      <c r="G49">
        <v>35.259315860215054</v>
      </c>
      <c r="H49">
        <v>33.588638888888887</v>
      </c>
      <c r="I49">
        <v>27.738862903225808</v>
      </c>
      <c r="J49">
        <v>26.542732526881721</v>
      </c>
      <c r="K49">
        <v>27.291291666666663</v>
      </c>
      <c r="L49">
        <v>26.559060483870972</v>
      </c>
      <c r="M49">
        <v>24.351640277777779</v>
      </c>
      <c r="N49">
        <v>21.626849462365595</v>
      </c>
      <c r="O49" s="4" t="s">
        <v>1587</v>
      </c>
      <c r="P49" s="14">
        <v>0</v>
      </c>
      <c r="Q49" s="1">
        <v>2</v>
      </c>
    </row>
    <row r="50" spans="1:17" x14ac:dyDescent="0.25">
      <c r="A50">
        <v>46</v>
      </c>
      <c r="B50" t="s">
        <v>306</v>
      </c>
      <c r="C50" s="2">
        <v>21.496491935483871</v>
      </c>
      <c r="D50">
        <v>25.835488095238098</v>
      </c>
      <c r="E50">
        <v>30.811010752688169</v>
      </c>
      <c r="F50">
        <v>34.547331944444444</v>
      </c>
      <c r="G50">
        <v>35.957380376344091</v>
      </c>
      <c r="H50">
        <v>33.844987499999995</v>
      </c>
      <c r="I50">
        <v>27.523278225806457</v>
      </c>
      <c r="J50">
        <v>26.30947043010752</v>
      </c>
      <c r="K50">
        <v>26.94166944444445</v>
      </c>
      <c r="L50">
        <v>26.278176075268817</v>
      </c>
      <c r="M50">
        <v>23.830701388888887</v>
      </c>
      <c r="N50">
        <v>21.302360215053763</v>
      </c>
      <c r="O50" s="4" t="s">
        <v>1587</v>
      </c>
      <c r="P50" s="14">
        <v>0</v>
      </c>
      <c r="Q50" s="1">
        <v>2</v>
      </c>
    </row>
    <row r="51" spans="1:17" x14ac:dyDescent="0.25">
      <c r="A51">
        <v>47</v>
      </c>
      <c r="B51" t="s">
        <v>307</v>
      </c>
      <c r="C51" s="2">
        <v>20.974088709677417</v>
      </c>
      <c r="D51">
        <v>24.378566964285714</v>
      </c>
      <c r="E51">
        <v>28.809108870967741</v>
      </c>
      <c r="F51">
        <v>32.171293055555559</v>
      </c>
      <c r="G51">
        <v>31.77067473118279</v>
      </c>
      <c r="H51">
        <v>29.34245833333334</v>
      </c>
      <c r="I51">
        <v>25.294508064516133</v>
      </c>
      <c r="J51">
        <v>24.142598118279576</v>
      </c>
      <c r="K51">
        <v>25.297122222222217</v>
      </c>
      <c r="L51">
        <v>25.616288978494616</v>
      </c>
      <c r="M51">
        <v>23.999633333333339</v>
      </c>
      <c r="N51">
        <v>20.842428763440861</v>
      </c>
      <c r="O51" s="4" t="s">
        <v>1587</v>
      </c>
      <c r="P51" s="14">
        <v>0</v>
      </c>
      <c r="Q51" s="1">
        <v>2</v>
      </c>
    </row>
    <row r="52" spans="1:17" x14ac:dyDescent="0.25">
      <c r="A52">
        <v>48</v>
      </c>
      <c r="B52" t="s">
        <v>308</v>
      </c>
      <c r="C52" s="2">
        <v>21.704834677419356</v>
      </c>
      <c r="D52">
        <v>26.564639880952377</v>
      </c>
      <c r="E52">
        <v>31.38939516129032</v>
      </c>
      <c r="F52">
        <v>34.876151388888893</v>
      </c>
      <c r="G52">
        <v>37.032920698924734</v>
      </c>
      <c r="H52">
        <v>35.466318055555547</v>
      </c>
      <c r="I52">
        <v>28.437482526881716</v>
      </c>
      <c r="J52">
        <v>27.480932795698919</v>
      </c>
      <c r="K52">
        <v>27.687098611111114</v>
      </c>
      <c r="L52">
        <v>26.62015456989247</v>
      </c>
      <c r="M52">
        <v>24.686281944444438</v>
      </c>
      <c r="N52">
        <v>22.262970430107529</v>
      </c>
      <c r="O52" s="4" t="s">
        <v>1587</v>
      </c>
      <c r="P52" s="14">
        <v>0</v>
      </c>
      <c r="Q52" s="1">
        <v>2</v>
      </c>
    </row>
    <row r="53" spans="1:17" x14ac:dyDescent="0.25">
      <c r="A53">
        <v>49</v>
      </c>
      <c r="B53" t="s">
        <v>309</v>
      </c>
      <c r="C53" s="2">
        <v>22.182614247311818</v>
      </c>
      <c r="D53">
        <v>25.940345238095237</v>
      </c>
      <c r="E53">
        <v>30.671827956989244</v>
      </c>
      <c r="F53">
        <v>34.316768055555556</v>
      </c>
      <c r="G53">
        <v>34.103885752688178</v>
      </c>
      <c r="H53">
        <v>32.466206944444444</v>
      </c>
      <c r="I53">
        <v>27.612887096774198</v>
      </c>
      <c r="J53">
        <v>26.08539112903226</v>
      </c>
      <c r="K53">
        <v>27.161895833333336</v>
      </c>
      <c r="L53">
        <v>27.158688172043007</v>
      </c>
      <c r="M53">
        <v>25.390536111111107</v>
      </c>
      <c r="N53">
        <v>22.14436693548387</v>
      </c>
      <c r="O53" s="4" t="s">
        <v>1587</v>
      </c>
      <c r="P53" s="14">
        <v>0</v>
      </c>
      <c r="Q53" s="1">
        <v>2</v>
      </c>
    </row>
    <row r="54" spans="1:17" x14ac:dyDescent="0.25">
      <c r="A54">
        <v>50</v>
      </c>
      <c r="B54" t="s">
        <v>310</v>
      </c>
      <c r="C54" s="2">
        <v>20.877525537634401</v>
      </c>
      <c r="D54">
        <v>24.63870982142857</v>
      </c>
      <c r="E54">
        <v>29.331708333333335</v>
      </c>
      <c r="F54">
        <v>32.868145833333337</v>
      </c>
      <c r="G54">
        <v>33.048994623655915</v>
      </c>
      <c r="H54">
        <v>30.706698611111111</v>
      </c>
      <c r="I54">
        <v>26.057364247311831</v>
      </c>
      <c r="J54">
        <v>24.862254032258065</v>
      </c>
      <c r="K54">
        <v>26.002666666666666</v>
      </c>
      <c r="L54">
        <v>25.823224462365594</v>
      </c>
      <c r="M54">
        <v>24.025815277777788</v>
      </c>
      <c r="N54">
        <v>21.036475806451612</v>
      </c>
      <c r="O54" s="4" t="s">
        <v>1587</v>
      </c>
      <c r="P54" s="14">
        <v>0</v>
      </c>
      <c r="Q54" s="1">
        <v>2</v>
      </c>
    </row>
    <row r="55" spans="1:17" x14ac:dyDescent="0.25">
      <c r="A55">
        <v>51</v>
      </c>
      <c r="B55" t="s">
        <v>311</v>
      </c>
      <c r="C55" s="2">
        <v>21.844333333333335</v>
      </c>
      <c r="D55">
        <v>24.748264880952377</v>
      </c>
      <c r="E55">
        <v>27.573594086021508</v>
      </c>
      <c r="F55">
        <v>30.227095833333326</v>
      </c>
      <c r="G55">
        <v>28.581762096774195</v>
      </c>
      <c r="H55">
        <v>26.028006944444446</v>
      </c>
      <c r="I55">
        <v>23.507571236559134</v>
      </c>
      <c r="J55">
        <v>22.769087365591396</v>
      </c>
      <c r="K55">
        <v>24.142079166666672</v>
      </c>
      <c r="L55">
        <v>25.241884408602147</v>
      </c>
      <c r="M55">
        <v>24.305677777777774</v>
      </c>
      <c r="N55">
        <v>22.451770161290323</v>
      </c>
      <c r="O55" s="4" t="s">
        <v>1587</v>
      </c>
      <c r="P55" s="14">
        <v>0</v>
      </c>
      <c r="Q55" s="1">
        <v>2</v>
      </c>
    </row>
    <row r="56" spans="1:17" x14ac:dyDescent="0.25">
      <c r="A56">
        <v>52</v>
      </c>
      <c r="B56" t="s">
        <v>312</v>
      </c>
      <c r="C56" s="2">
        <v>20.974897849462369</v>
      </c>
      <c r="D56">
        <v>24.611230654761901</v>
      </c>
      <c r="E56">
        <v>28.985212365591391</v>
      </c>
      <c r="F56">
        <v>32.177926388888892</v>
      </c>
      <c r="G56">
        <v>32.800744623655902</v>
      </c>
      <c r="H56">
        <v>29.949083333333338</v>
      </c>
      <c r="I56">
        <v>25.807563172043015</v>
      </c>
      <c r="J56">
        <v>24.503942204301076</v>
      </c>
      <c r="K56">
        <v>25.319920833333331</v>
      </c>
      <c r="L56">
        <v>25.070706989247309</v>
      </c>
      <c r="M56">
        <v>23.593308333333329</v>
      </c>
      <c r="N56">
        <v>21.227446236559139</v>
      </c>
      <c r="O56" s="4" t="s">
        <v>1587</v>
      </c>
      <c r="P56" s="14">
        <v>0</v>
      </c>
      <c r="Q56" s="1">
        <v>2</v>
      </c>
    </row>
    <row r="57" spans="1:17" x14ac:dyDescent="0.25">
      <c r="A57">
        <v>53</v>
      </c>
      <c r="B57" t="s">
        <v>102</v>
      </c>
      <c r="C57" s="2">
        <v>25.349727150537635</v>
      </c>
      <c r="D57">
        <v>27.253758928571433</v>
      </c>
      <c r="E57">
        <v>29.199318548387094</v>
      </c>
      <c r="F57">
        <v>30.977044444444445</v>
      </c>
      <c r="G57">
        <v>30.139217741935479</v>
      </c>
      <c r="H57">
        <v>28.431155555555549</v>
      </c>
      <c r="I57">
        <v>26.606372311827954</v>
      </c>
      <c r="J57">
        <v>25.865888440860211</v>
      </c>
      <c r="K57">
        <v>26.770143055555554</v>
      </c>
      <c r="L57">
        <v>29.313474462365594</v>
      </c>
      <c r="M57">
        <v>28.597845833333331</v>
      </c>
      <c r="N57">
        <v>25.940279569892471</v>
      </c>
      <c r="O57" s="4" t="s">
        <v>1587</v>
      </c>
      <c r="P57" s="14">
        <v>1</v>
      </c>
      <c r="Q57" s="1">
        <v>2</v>
      </c>
    </row>
    <row r="58" spans="1:17" x14ac:dyDescent="0.25">
      <c r="A58">
        <v>54</v>
      </c>
      <c r="B58" t="s">
        <v>313</v>
      </c>
      <c r="C58" s="2">
        <v>20.824151881720429</v>
      </c>
      <c r="D58">
        <v>25.0010625</v>
      </c>
      <c r="E58">
        <v>30.032643817204299</v>
      </c>
      <c r="F58">
        <v>33.984937499999994</v>
      </c>
      <c r="G58">
        <v>36.736485215053762</v>
      </c>
      <c r="H58">
        <v>34.509272222222215</v>
      </c>
      <c r="I58">
        <v>27.858206989247311</v>
      </c>
      <c r="J58">
        <v>26.738908602150531</v>
      </c>
      <c r="K58">
        <v>26.821302777777781</v>
      </c>
      <c r="L58">
        <v>26.118477150537636</v>
      </c>
      <c r="M58">
        <v>23.62191111111111</v>
      </c>
      <c r="N58">
        <v>20.984201612903224</v>
      </c>
      <c r="O58" s="4" t="s">
        <v>1587</v>
      </c>
      <c r="P58" s="14">
        <v>0</v>
      </c>
      <c r="Q58" s="1">
        <v>2</v>
      </c>
    </row>
    <row r="59" spans="1:17" x14ac:dyDescent="0.25">
      <c r="A59">
        <v>55</v>
      </c>
      <c r="B59" t="s">
        <v>104</v>
      </c>
      <c r="C59" s="2">
        <v>20.614293010752686</v>
      </c>
      <c r="D59">
        <v>23.526096726190474</v>
      </c>
      <c r="E59">
        <v>27.036272849462367</v>
      </c>
      <c r="F59">
        <v>29.958225000000009</v>
      </c>
      <c r="G59">
        <v>28.289567204301068</v>
      </c>
      <c r="H59">
        <v>26.038349999999994</v>
      </c>
      <c r="I59">
        <v>23.381779569892476</v>
      </c>
      <c r="J59">
        <v>22.465302419354835</v>
      </c>
      <c r="K59">
        <v>23.637391666666669</v>
      </c>
      <c r="L59">
        <v>25.215731182795697</v>
      </c>
      <c r="M59">
        <v>23.792618055555558</v>
      </c>
      <c r="N59">
        <v>20.686720430107524</v>
      </c>
      <c r="O59" s="4" t="s">
        <v>1587</v>
      </c>
      <c r="P59" s="14">
        <v>0</v>
      </c>
      <c r="Q59" s="1">
        <v>2</v>
      </c>
    </row>
    <row r="60" spans="1:17" x14ac:dyDescent="0.25">
      <c r="A60">
        <v>56</v>
      </c>
      <c r="B60" t="s">
        <v>314</v>
      </c>
      <c r="C60" s="2">
        <v>21.033112903225792</v>
      </c>
      <c r="D60">
        <v>23.797360119047624</v>
      </c>
      <c r="E60">
        <v>26.924403225806451</v>
      </c>
      <c r="F60">
        <v>29.636974999999996</v>
      </c>
      <c r="G60">
        <v>27.611290322580636</v>
      </c>
      <c r="H60">
        <v>25.534180555555551</v>
      </c>
      <c r="I60">
        <v>23.182938172043013</v>
      </c>
      <c r="J60">
        <v>22.347758064516139</v>
      </c>
      <c r="K60">
        <v>23.696952777777778</v>
      </c>
      <c r="L60">
        <v>25.244700268817205</v>
      </c>
      <c r="M60">
        <v>23.968126388888891</v>
      </c>
      <c r="N60">
        <v>21.499845430107527</v>
      </c>
      <c r="O60" s="4" t="s">
        <v>1587</v>
      </c>
      <c r="P60" s="14">
        <v>0</v>
      </c>
      <c r="Q60" s="1">
        <v>2</v>
      </c>
    </row>
    <row r="61" spans="1:17" x14ac:dyDescent="0.25">
      <c r="A61">
        <v>57</v>
      </c>
      <c r="B61" t="s">
        <v>315</v>
      </c>
      <c r="C61" s="2">
        <v>22.867334677419358</v>
      </c>
      <c r="D61">
        <v>25.979892857142854</v>
      </c>
      <c r="E61">
        <v>30.386706989247315</v>
      </c>
      <c r="F61">
        <v>33.529806944444438</v>
      </c>
      <c r="G61">
        <v>33.199403225806456</v>
      </c>
      <c r="H61">
        <v>30.128161111111112</v>
      </c>
      <c r="I61">
        <v>26.995865591397848</v>
      </c>
      <c r="J61">
        <v>26.022283602150537</v>
      </c>
      <c r="K61">
        <v>27.186034722222221</v>
      </c>
      <c r="L61">
        <v>26.948553763440852</v>
      </c>
      <c r="M61">
        <v>25.707012499999998</v>
      </c>
      <c r="N61">
        <v>23.400243279569889</v>
      </c>
      <c r="O61" s="4" t="s">
        <v>1587</v>
      </c>
      <c r="P61" s="14">
        <v>0</v>
      </c>
      <c r="Q61" s="1">
        <v>2</v>
      </c>
    </row>
    <row r="62" spans="1:17" x14ac:dyDescent="0.25">
      <c r="A62">
        <v>58</v>
      </c>
      <c r="B62" t="s">
        <v>316</v>
      </c>
      <c r="C62" s="2">
        <v>16.235063172043013</v>
      </c>
      <c r="D62">
        <v>20.209534226190474</v>
      </c>
      <c r="E62">
        <v>23.764412634408608</v>
      </c>
      <c r="F62">
        <v>25.215998611111115</v>
      </c>
      <c r="G62">
        <v>26.238319892473122</v>
      </c>
      <c r="H62">
        <v>27.712298611111109</v>
      </c>
      <c r="I62">
        <v>28.216685483870965</v>
      </c>
      <c r="J62">
        <v>27.769643817204301</v>
      </c>
      <c r="K62">
        <v>26.726677777777777</v>
      </c>
      <c r="L62">
        <v>22.242870967741936</v>
      </c>
      <c r="M62">
        <v>19.023365277777778</v>
      </c>
      <c r="N62">
        <v>16.511393817204301</v>
      </c>
      <c r="O62" s="4" t="s">
        <v>1588</v>
      </c>
      <c r="P62" s="14">
        <v>0</v>
      </c>
      <c r="Q62" s="1">
        <v>3</v>
      </c>
    </row>
    <row r="63" spans="1:17" x14ac:dyDescent="0.25">
      <c r="A63">
        <v>59</v>
      </c>
      <c r="B63" t="s">
        <v>317</v>
      </c>
      <c r="C63" s="2">
        <v>11.143947580645163</v>
      </c>
      <c r="D63">
        <v>14.799562499999999</v>
      </c>
      <c r="E63">
        <v>18.107435483870969</v>
      </c>
      <c r="F63">
        <v>19.929840277777775</v>
      </c>
      <c r="G63">
        <v>21.209209677419359</v>
      </c>
      <c r="H63">
        <v>22.770377777777774</v>
      </c>
      <c r="I63">
        <v>23.120077956989245</v>
      </c>
      <c r="J63">
        <v>22.645270161290323</v>
      </c>
      <c r="K63">
        <v>21.775118055555556</v>
      </c>
      <c r="L63">
        <v>17.717044354838709</v>
      </c>
      <c r="M63">
        <v>14.147584722222227</v>
      </c>
      <c r="N63">
        <v>12.120883064516129</v>
      </c>
      <c r="O63" s="4" t="s">
        <v>1588</v>
      </c>
      <c r="P63" s="14">
        <v>0</v>
      </c>
      <c r="Q63" s="1">
        <v>3</v>
      </c>
    </row>
    <row r="64" spans="1:17" x14ac:dyDescent="0.25">
      <c r="A64">
        <v>60</v>
      </c>
      <c r="B64" t="s">
        <v>318</v>
      </c>
      <c r="C64" s="2">
        <v>20.312466397849459</v>
      </c>
      <c r="D64">
        <v>24.964043154761903</v>
      </c>
      <c r="E64">
        <v>28.63593413978494</v>
      </c>
      <c r="F64">
        <v>31.704062500000006</v>
      </c>
      <c r="G64">
        <v>34.121299731182788</v>
      </c>
      <c r="H64">
        <v>34.564911111111115</v>
      </c>
      <c r="I64">
        <v>30.08561559139785</v>
      </c>
      <c r="J64">
        <v>28.871126344086026</v>
      </c>
      <c r="K64">
        <v>28.106027777777779</v>
      </c>
      <c r="L64">
        <v>26.030521505376349</v>
      </c>
      <c r="M64">
        <v>23.381713888888886</v>
      </c>
      <c r="N64">
        <v>19.954026881720427</v>
      </c>
      <c r="O64" s="4" t="s">
        <v>1589</v>
      </c>
      <c r="P64" s="14">
        <v>0</v>
      </c>
      <c r="Q64" s="1">
        <v>2</v>
      </c>
    </row>
    <row r="65" spans="1:17" x14ac:dyDescent="0.25">
      <c r="A65">
        <v>61</v>
      </c>
      <c r="B65" t="s">
        <v>319</v>
      </c>
      <c r="C65" s="2">
        <v>21.351861559139781</v>
      </c>
      <c r="D65">
        <v>25.154010416666665</v>
      </c>
      <c r="E65">
        <v>28.211462365591402</v>
      </c>
      <c r="F65">
        <v>30.015462500000002</v>
      </c>
      <c r="G65">
        <v>31.052383064516132</v>
      </c>
      <c r="H65">
        <v>33.086384722222213</v>
      </c>
      <c r="I65">
        <v>30.520299731182803</v>
      </c>
      <c r="J65">
        <v>29.741104838709678</v>
      </c>
      <c r="K65">
        <v>28.636168055555558</v>
      </c>
      <c r="L65">
        <v>26.920607526881717</v>
      </c>
      <c r="M65">
        <v>24.470922222222224</v>
      </c>
      <c r="N65">
        <v>20.649618279569896</v>
      </c>
      <c r="O65" s="4" t="s">
        <v>1589</v>
      </c>
      <c r="P65" s="14">
        <v>1</v>
      </c>
      <c r="Q65" s="1">
        <v>2</v>
      </c>
    </row>
    <row r="66" spans="1:17" x14ac:dyDescent="0.25">
      <c r="A66">
        <v>62</v>
      </c>
      <c r="B66" t="s">
        <v>320</v>
      </c>
      <c r="C66" s="2">
        <v>21.333342741935482</v>
      </c>
      <c r="D66">
        <v>24.891188988095234</v>
      </c>
      <c r="E66">
        <v>27.844282258064521</v>
      </c>
      <c r="F66">
        <v>30.050613888888883</v>
      </c>
      <c r="G66">
        <v>32.006446236559142</v>
      </c>
      <c r="H66">
        <v>33.599504166666669</v>
      </c>
      <c r="I66">
        <v>30.39656048387096</v>
      </c>
      <c r="J66">
        <v>29.698271505376351</v>
      </c>
      <c r="K66">
        <v>28.610755555555553</v>
      </c>
      <c r="L66">
        <v>26.780827956989253</v>
      </c>
      <c r="M66">
        <v>23.931611111111103</v>
      </c>
      <c r="N66">
        <v>20.8648064516129</v>
      </c>
      <c r="O66" s="4" t="s">
        <v>1589</v>
      </c>
      <c r="P66" s="14">
        <v>0</v>
      </c>
      <c r="Q66" s="1">
        <v>2</v>
      </c>
    </row>
    <row r="67" spans="1:17" x14ac:dyDescent="0.25">
      <c r="A67">
        <v>63</v>
      </c>
      <c r="B67" t="s">
        <v>321</v>
      </c>
      <c r="C67" s="2">
        <v>18.381532258064517</v>
      </c>
      <c r="D67">
        <v>24.203127976190476</v>
      </c>
      <c r="E67">
        <v>27.959969086021509</v>
      </c>
      <c r="F67">
        <v>31.936459722222221</v>
      </c>
      <c r="G67">
        <v>35.084505376344083</v>
      </c>
      <c r="H67">
        <v>35.014358333333334</v>
      </c>
      <c r="I67">
        <v>29.826206989247307</v>
      </c>
      <c r="J67">
        <v>28.098793010752686</v>
      </c>
      <c r="K67">
        <v>27.839298611111118</v>
      </c>
      <c r="L67">
        <v>24.796172043010753</v>
      </c>
      <c r="M67">
        <v>22.197976388888886</v>
      </c>
      <c r="N67">
        <v>18.258137096774195</v>
      </c>
      <c r="O67" s="4" t="s">
        <v>1589</v>
      </c>
      <c r="P67" s="14">
        <v>0</v>
      </c>
      <c r="Q67" s="1">
        <v>2</v>
      </c>
    </row>
    <row r="68" spans="1:17" x14ac:dyDescent="0.25">
      <c r="A68">
        <v>64</v>
      </c>
      <c r="B68" t="s">
        <v>322</v>
      </c>
      <c r="C68" s="2">
        <v>12.292802419354839</v>
      </c>
      <c r="D68">
        <v>15.812421130952378</v>
      </c>
      <c r="E68">
        <v>21.792622311827966</v>
      </c>
      <c r="F68">
        <v>30.194118055555556</v>
      </c>
      <c r="G68">
        <v>34.636811827956997</v>
      </c>
      <c r="H68">
        <v>38.781580555555557</v>
      </c>
      <c r="I68">
        <v>34.901068548387094</v>
      </c>
      <c r="J68">
        <v>34.127482526881721</v>
      </c>
      <c r="K68">
        <v>30.634818055555559</v>
      </c>
      <c r="L68">
        <v>23.91402284946237</v>
      </c>
      <c r="M68">
        <v>19.773302777777776</v>
      </c>
      <c r="N68">
        <v>12.475620967741932</v>
      </c>
      <c r="O68" s="4" t="s">
        <v>1590</v>
      </c>
      <c r="P68" s="14">
        <v>0</v>
      </c>
      <c r="Q68" s="1">
        <v>4</v>
      </c>
    </row>
    <row r="69" spans="1:17" x14ac:dyDescent="0.25">
      <c r="A69">
        <v>65</v>
      </c>
      <c r="B69" t="s">
        <v>323</v>
      </c>
      <c r="C69" s="2">
        <v>12.764344086021506</v>
      </c>
      <c r="D69">
        <v>16.952058035714284</v>
      </c>
      <c r="E69">
        <v>22.713212365591403</v>
      </c>
      <c r="F69">
        <v>30.341320833333327</v>
      </c>
      <c r="G69">
        <v>34.463411290322576</v>
      </c>
      <c r="H69">
        <v>38.282619444444443</v>
      </c>
      <c r="I69">
        <v>34.208043010752682</v>
      </c>
      <c r="J69">
        <v>33.033040322580653</v>
      </c>
      <c r="K69">
        <v>29.836016666666673</v>
      </c>
      <c r="L69">
        <v>23.640014784946239</v>
      </c>
      <c r="M69">
        <v>19.738920833333331</v>
      </c>
      <c r="N69">
        <v>12.717838709677423</v>
      </c>
      <c r="O69" s="4" t="s">
        <v>1590</v>
      </c>
      <c r="P69" s="14">
        <v>0</v>
      </c>
      <c r="Q69" s="1">
        <v>4</v>
      </c>
    </row>
    <row r="70" spans="1:17" x14ac:dyDescent="0.25">
      <c r="A70">
        <v>66</v>
      </c>
      <c r="B70" t="s">
        <v>324</v>
      </c>
      <c r="C70" s="2">
        <v>12.426189516129032</v>
      </c>
      <c r="D70">
        <v>16.940830357142858</v>
      </c>
      <c r="E70">
        <v>22.479461021505372</v>
      </c>
      <c r="F70">
        <v>30.40089166666667</v>
      </c>
      <c r="G70">
        <v>34.643239247311826</v>
      </c>
      <c r="H70">
        <v>38.192309722222227</v>
      </c>
      <c r="I70">
        <v>34.184940860215058</v>
      </c>
      <c r="J70">
        <v>32.620586021505382</v>
      </c>
      <c r="K70">
        <v>29.509580555555551</v>
      </c>
      <c r="L70">
        <v>23.463426075268821</v>
      </c>
      <c r="M70">
        <v>20.008323611111113</v>
      </c>
      <c r="N70">
        <v>12.710126344086023</v>
      </c>
      <c r="O70" s="4" t="s">
        <v>1590</v>
      </c>
      <c r="P70" s="14">
        <v>0</v>
      </c>
      <c r="Q70" s="1">
        <v>4</v>
      </c>
    </row>
    <row r="71" spans="1:17" x14ac:dyDescent="0.25">
      <c r="A71">
        <v>67</v>
      </c>
      <c r="B71" t="s">
        <v>325</v>
      </c>
      <c r="C71" s="2">
        <v>14.309772849462369</v>
      </c>
      <c r="D71">
        <v>17.959034226190479</v>
      </c>
      <c r="E71">
        <v>22.99392741935484</v>
      </c>
      <c r="F71">
        <v>29.300038888888892</v>
      </c>
      <c r="G71">
        <v>33.070971774193552</v>
      </c>
      <c r="H71">
        <v>35.719515277777781</v>
      </c>
      <c r="I71">
        <v>31.535736559139782</v>
      </c>
      <c r="J71">
        <v>30.509043010752695</v>
      </c>
      <c r="K71">
        <v>28.022658333333332</v>
      </c>
      <c r="L71">
        <v>22.285658602150537</v>
      </c>
      <c r="M71">
        <v>19.112113888888882</v>
      </c>
      <c r="N71">
        <v>13.71125</v>
      </c>
      <c r="O71" s="4" t="s">
        <v>1590</v>
      </c>
      <c r="P71" s="14">
        <v>0</v>
      </c>
      <c r="Q71" s="1">
        <v>4</v>
      </c>
    </row>
    <row r="72" spans="1:17" x14ac:dyDescent="0.25">
      <c r="A72">
        <v>68</v>
      </c>
      <c r="B72" t="s">
        <v>326</v>
      </c>
      <c r="C72" s="2">
        <v>14.920038978494622</v>
      </c>
      <c r="D72">
        <v>17.562264880952384</v>
      </c>
      <c r="E72">
        <v>23.24103629032258</v>
      </c>
      <c r="F72">
        <v>29.68502777777778</v>
      </c>
      <c r="G72">
        <v>33.835020161290316</v>
      </c>
      <c r="H72">
        <v>36.841068055555553</v>
      </c>
      <c r="I72">
        <v>32.682482526881714</v>
      </c>
      <c r="J72">
        <v>31.831420698924735</v>
      </c>
      <c r="K72">
        <v>29.271919444444443</v>
      </c>
      <c r="L72">
        <v>23.337381720430109</v>
      </c>
      <c r="M72">
        <v>19.804281944444448</v>
      </c>
      <c r="N72">
        <v>14.395309139784944</v>
      </c>
      <c r="O72" s="4" t="s">
        <v>1590</v>
      </c>
      <c r="P72" s="14">
        <v>0</v>
      </c>
      <c r="Q72" s="1">
        <v>4</v>
      </c>
    </row>
    <row r="73" spans="1:17" x14ac:dyDescent="0.25">
      <c r="A73">
        <v>69</v>
      </c>
      <c r="B73" t="s">
        <v>327</v>
      </c>
      <c r="C73" s="2">
        <v>15.915969086021507</v>
      </c>
      <c r="D73">
        <v>20.58565476190476</v>
      </c>
      <c r="E73">
        <v>25.854399193548389</v>
      </c>
      <c r="F73">
        <v>32.44338888888889</v>
      </c>
      <c r="G73">
        <v>36.013354838709674</v>
      </c>
      <c r="H73">
        <v>37.016945833333331</v>
      </c>
      <c r="I73">
        <v>34.588747311827952</v>
      </c>
      <c r="J73">
        <v>31.716954301075265</v>
      </c>
      <c r="K73">
        <v>29.881491666666665</v>
      </c>
      <c r="L73">
        <v>26.200887096774192</v>
      </c>
      <c r="M73">
        <v>22.009931944444443</v>
      </c>
      <c r="N73">
        <v>15.656701612903229</v>
      </c>
      <c r="O73" s="4" t="s">
        <v>1591</v>
      </c>
      <c r="P73" s="14">
        <v>0</v>
      </c>
      <c r="Q73" s="1">
        <v>5</v>
      </c>
    </row>
    <row r="74" spans="1:17" x14ac:dyDescent="0.25">
      <c r="A74">
        <v>70</v>
      </c>
      <c r="B74" t="s">
        <v>328</v>
      </c>
      <c r="C74" s="2">
        <v>16.363423387096773</v>
      </c>
      <c r="D74">
        <v>21.387982142857144</v>
      </c>
      <c r="E74">
        <v>26.017620967741934</v>
      </c>
      <c r="F74">
        <v>32.085527777777784</v>
      </c>
      <c r="G74">
        <v>34.947569892473133</v>
      </c>
      <c r="H74">
        <v>35.473811111111111</v>
      </c>
      <c r="I74">
        <v>33.154611559139781</v>
      </c>
      <c r="J74">
        <v>30.62538978494624</v>
      </c>
      <c r="K74">
        <v>29.317766666666664</v>
      </c>
      <c r="L74">
        <v>26.40435080645161</v>
      </c>
      <c r="M74">
        <v>22.51700694444445</v>
      </c>
      <c r="N74">
        <v>16.466030913978493</v>
      </c>
      <c r="O74" s="4" t="s">
        <v>1591</v>
      </c>
      <c r="P74" s="14">
        <v>0</v>
      </c>
      <c r="Q74" s="1">
        <v>5</v>
      </c>
    </row>
    <row r="75" spans="1:17" x14ac:dyDescent="0.25">
      <c r="A75">
        <v>71</v>
      </c>
      <c r="B75" t="s">
        <v>98</v>
      </c>
      <c r="C75" s="2">
        <v>18.347677419354834</v>
      </c>
      <c r="D75">
        <v>22.916404761904765</v>
      </c>
      <c r="E75">
        <v>27.343709677419358</v>
      </c>
      <c r="F75">
        <v>33.060031944444447</v>
      </c>
      <c r="G75">
        <v>34.504345430107534</v>
      </c>
      <c r="H75">
        <v>34.482493055555558</v>
      </c>
      <c r="I75">
        <v>33.351638440860214</v>
      </c>
      <c r="J75">
        <v>30.839954301075274</v>
      </c>
      <c r="K75">
        <v>31.455754166666672</v>
      </c>
      <c r="L75">
        <v>28.085908602150536</v>
      </c>
      <c r="M75">
        <v>24.889283333333346</v>
      </c>
      <c r="N75">
        <v>17.795536290322584</v>
      </c>
      <c r="O75" s="4" t="s">
        <v>1591</v>
      </c>
      <c r="P75" s="14">
        <v>0</v>
      </c>
      <c r="Q75" s="1">
        <v>5</v>
      </c>
    </row>
    <row r="76" spans="1:17" x14ac:dyDescent="0.25">
      <c r="A76">
        <v>72</v>
      </c>
      <c r="B76" t="s">
        <v>100</v>
      </c>
      <c r="C76" s="2">
        <v>17.503661290322579</v>
      </c>
      <c r="D76">
        <v>22.732619047619043</v>
      </c>
      <c r="E76">
        <v>27.673846774193553</v>
      </c>
      <c r="F76">
        <v>33.718708333333332</v>
      </c>
      <c r="G76">
        <v>36.39124059139786</v>
      </c>
      <c r="H76">
        <v>35.547205555555557</v>
      </c>
      <c r="I76">
        <v>31.507670698924727</v>
      </c>
      <c r="J76">
        <v>29.033479838709678</v>
      </c>
      <c r="K76">
        <v>27.82467916666667</v>
      </c>
      <c r="L76">
        <v>26.995525537634411</v>
      </c>
      <c r="M76">
        <v>23.621405555555555</v>
      </c>
      <c r="N76">
        <v>18.230713709677421</v>
      </c>
      <c r="O76" s="4" t="s">
        <v>1591</v>
      </c>
      <c r="P76" s="14">
        <v>0</v>
      </c>
      <c r="Q76" s="1">
        <v>5</v>
      </c>
    </row>
    <row r="77" spans="1:17" x14ac:dyDescent="0.25">
      <c r="A77">
        <v>73</v>
      </c>
      <c r="B77" t="s">
        <v>329</v>
      </c>
      <c r="C77" s="2">
        <v>17.828427419354838</v>
      </c>
      <c r="D77">
        <v>22.039880952380951</v>
      </c>
      <c r="E77">
        <v>26.237263440860215</v>
      </c>
      <c r="F77">
        <v>31.452120833333332</v>
      </c>
      <c r="G77">
        <v>32.384665322580645</v>
      </c>
      <c r="H77">
        <v>30.241738888888893</v>
      </c>
      <c r="I77">
        <v>27.047485215053765</v>
      </c>
      <c r="J77">
        <v>24.919318548387096</v>
      </c>
      <c r="K77">
        <v>26.029602777777772</v>
      </c>
      <c r="L77">
        <v>25.237649193548382</v>
      </c>
      <c r="M77">
        <v>22.972902777777779</v>
      </c>
      <c r="N77">
        <v>17.650428763440861</v>
      </c>
      <c r="O77" s="4" t="s">
        <v>1591</v>
      </c>
      <c r="P77" s="14">
        <v>0</v>
      </c>
      <c r="Q77" s="1">
        <v>5</v>
      </c>
    </row>
    <row r="78" spans="1:17" x14ac:dyDescent="0.25">
      <c r="A78">
        <v>74</v>
      </c>
      <c r="B78" t="s">
        <v>330</v>
      </c>
      <c r="C78" s="2">
        <v>24.022848118279565</v>
      </c>
      <c r="D78">
        <v>25.29436458333333</v>
      </c>
      <c r="E78">
        <v>27.899784946236554</v>
      </c>
      <c r="F78">
        <v>30.703654166666677</v>
      </c>
      <c r="G78">
        <v>32.096134408602154</v>
      </c>
      <c r="H78">
        <v>30.081508333333328</v>
      </c>
      <c r="I78">
        <v>28.786297043010759</v>
      </c>
      <c r="J78">
        <v>28.698612903225804</v>
      </c>
      <c r="K78">
        <v>28.657166666666665</v>
      </c>
      <c r="L78">
        <v>27.614068548387099</v>
      </c>
      <c r="M78">
        <v>25.983630555555553</v>
      </c>
      <c r="N78">
        <v>25.162381720430101</v>
      </c>
      <c r="O78" s="4" t="s">
        <v>1592</v>
      </c>
      <c r="P78" s="14">
        <v>0</v>
      </c>
      <c r="Q78" s="1">
        <v>1</v>
      </c>
    </row>
    <row r="79" spans="1:17" x14ac:dyDescent="0.25">
      <c r="A79">
        <v>75</v>
      </c>
      <c r="B79" t="s">
        <v>331</v>
      </c>
      <c r="C79" s="2">
        <v>25.319131720430104</v>
      </c>
      <c r="D79">
        <v>26.26086458333333</v>
      </c>
      <c r="E79">
        <v>27.863182795698926</v>
      </c>
      <c r="F79">
        <v>29.541625000000007</v>
      </c>
      <c r="G79">
        <v>30.188740591397856</v>
      </c>
      <c r="H79">
        <v>28.77130694444444</v>
      </c>
      <c r="I79">
        <v>28.613245967741932</v>
      </c>
      <c r="J79">
        <v>28.425525537634407</v>
      </c>
      <c r="K79">
        <v>28.653562500000003</v>
      </c>
      <c r="L79">
        <v>27.992638440860219</v>
      </c>
      <c r="M79">
        <v>27.30605694444445</v>
      </c>
      <c r="N79">
        <v>26.445229838709679</v>
      </c>
      <c r="O79" s="4" t="s">
        <v>1592</v>
      </c>
      <c r="P79" s="14">
        <v>1</v>
      </c>
      <c r="Q79" s="1">
        <v>1</v>
      </c>
    </row>
    <row r="80" spans="1:17" x14ac:dyDescent="0.25">
      <c r="A80">
        <v>76</v>
      </c>
      <c r="B80" t="s">
        <v>97</v>
      </c>
      <c r="C80" s="2">
        <v>21.352130376344089</v>
      </c>
      <c r="D80">
        <v>24.766538690476185</v>
      </c>
      <c r="E80">
        <v>28.733801075268815</v>
      </c>
      <c r="F80">
        <v>31.578584722222217</v>
      </c>
      <c r="G80">
        <v>33.924256720430115</v>
      </c>
      <c r="H80">
        <v>31.40271944444444</v>
      </c>
      <c r="I80">
        <v>26.738673387096782</v>
      </c>
      <c r="J80">
        <v>25.526267473118278</v>
      </c>
      <c r="K80">
        <v>26.100765277777782</v>
      </c>
      <c r="L80">
        <v>24.662192204301075</v>
      </c>
      <c r="M80">
        <v>23.583956944444445</v>
      </c>
      <c r="N80">
        <v>21.780530913978495</v>
      </c>
      <c r="O80" s="4" t="s">
        <v>1593</v>
      </c>
      <c r="P80" s="14">
        <v>0</v>
      </c>
      <c r="Q80" s="1">
        <v>1</v>
      </c>
    </row>
    <row r="81" spans="1:17" x14ac:dyDescent="0.25">
      <c r="A81">
        <v>77</v>
      </c>
      <c r="B81" t="s">
        <v>332</v>
      </c>
      <c r="C81" s="2">
        <v>22.957821236559134</v>
      </c>
      <c r="D81">
        <v>25.729055059523809</v>
      </c>
      <c r="E81">
        <v>29.377627688172041</v>
      </c>
      <c r="F81">
        <v>32.507897222222226</v>
      </c>
      <c r="G81">
        <v>36.26707930107527</v>
      </c>
      <c r="H81">
        <v>34.738806944444441</v>
      </c>
      <c r="I81">
        <v>30.200505376344083</v>
      </c>
      <c r="J81">
        <v>28.916344086021514</v>
      </c>
      <c r="K81">
        <v>28.704384722222223</v>
      </c>
      <c r="L81">
        <v>27.056073924731184</v>
      </c>
      <c r="M81">
        <v>25.432113888888885</v>
      </c>
      <c r="N81">
        <v>23.756556451612905</v>
      </c>
      <c r="O81" s="4" t="s">
        <v>1593</v>
      </c>
      <c r="P81" s="14">
        <v>0</v>
      </c>
      <c r="Q81" s="1">
        <v>1</v>
      </c>
    </row>
    <row r="82" spans="1:17" x14ac:dyDescent="0.25">
      <c r="A82">
        <v>78</v>
      </c>
      <c r="B82" t="s">
        <v>333</v>
      </c>
      <c r="C82" s="2">
        <v>14.925998655913981</v>
      </c>
      <c r="D82">
        <v>20.436444940476189</v>
      </c>
      <c r="E82">
        <v>26.069502688172044</v>
      </c>
      <c r="F82">
        <v>32.872083333333336</v>
      </c>
      <c r="G82">
        <v>36.735181451612917</v>
      </c>
      <c r="H82">
        <v>38.220512500000005</v>
      </c>
      <c r="I82">
        <v>34.948705645161276</v>
      </c>
      <c r="J82">
        <v>32.342786290322593</v>
      </c>
      <c r="K82">
        <v>30.242775000000002</v>
      </c>
      <c r="L82">
        <v>26.881693548387094</v>
      </c>
      <c r="M82">
        <v>22.352013888888891</v>
      </c>
      <c r="N82">
        <v>15.97963844086021</v>
      </c>
      <c r="O82" s="4" t="s">
        <v>1594</v>
      </c>
      <c r="P82" s="14">
        <v>0</v>
      </c>
      <c r="Q82" s="1">
        <v>4</v>
      </c>
    </row>
    <row r="83" spans="1:17" x14ac:dyDescent="0.25">
      <c r="A83">
        <v>79</v>
      </c>
      <c r="B83" t="s">
        <v>91</v>
      </c>
      <c r="C83" s="2">
        <v>16.362931451612901</v>
      </c>
      <c r="D83">
        <v>22.008700892857142</v>
      </c>
      <c r="E83">
        <v>27.26814650537634</v>
      </c>
      <c r="F83">
        <v>33.79879861111111</v>
      </c>
      <c r="G83">
        <v>37.294469086021508</v>
      </c>
      <c r="H83">
        <v>38.446576388888886</v>
      </c>
      <c r="I83">
        <v>34.013465053763447</v>
      </c>
      <c r="J83">
        <v>30.351577956989246</v>
      </c>
      <c r="K83">
        <v>30.094269444444436</v>
      </c>
      <c r="L83">
        <v>26.02484274193548</v>
      </c>
      <c r="M83">
        <v>22.597837499999994</v>
      </c>
      <c r="N83">
        <v>18.028668010752682</v>
      </c>
      <c r="O83" s="4" t="s">
        <v>1594</v>
      </c>
      <c r="P83" s="14">
        <v>0</v>
      </c>
      <c r="Q83" s="1">
        <v>4</v>
      </c>
    </row>
    <row r="84" spans="1:17" x14ac:dyDescent="0.25">
      <c r="A84">
        <v>80</v>
      </c>
      <c r="B84" t="s">
        <v>334</v>
      </c>
      <c r="C84" s="2">
        <v>17.04979301075269</v>
      </c>
      <c r="D84">
        <v>23.079690476190471</v>
      </c>
      <c r="E84">
        <v>27.669815860215056</v>
      </c>
      <c r="F84">
        <v>32.627027777777791</v>
      </c>
      <c r="G84">
        <v>35.898724462365585</v>
      </c>
      <c r="H84">
        <v>35.961601388888887</v>
      </c>
      <c r="I84">
        <v>31.17334811827957</v>
      </c>
      <c r="J84">
        <v>28.457982526881718</v>
      </c>
      <c r="K84">
        <v>28.399026388888895</v>
      </c>
      <c r="L84">
        <v>25.227165322580635</v>
      </c>
      <c r="M84">
        <v>22.005730555555552</v>
      </c>
      <c r="N84">
        <v>17.608729838709678</v>
      </c>
      <c r="O84" s="4" t="s">
        <v>1594</v>
      </c>
      <c r="P84" s="14">
        <v>0</v>
      </c>
      <c r="Q84" s="1">
        <v>4</v>
      </c>
    </row>
    <row r="85" spans="1:17" x14ac:dyDescent="0.25">
      <c r="A85">
        <v>81</v>
      </c>
      <c r="B85" t="s">
        <v>335</v>
      </c>
      <c r="C85" s="2">
        <v>15.070056451612903</v>
      </c>
      <c r="D85">
        <v>19.660662202380955</v>
      </c>
      <c r="E85">
        <v>24.532400537634413</v>
      </c>
      <c r="F85">
        <v>31.562191666666664</v>
      </c>
      <c r="G85">
        <v>35.528723118279579</v>
      </c>
      <c r="H85">
        <v>38.096761111111114</v>
      </c>
      <c r="I85">
        <v>34.249497311827945</v>
      </c>
      <c r="J85">
        <v>31.297321236559139</v>
      </c>
      <c r="K85">
        <v>29.398302777777779</v>
      </c>
      <c r="L85">
        <v>23.862663978494624</v>
      </c>
      <c r="M85">
        <v>20.73512361111111</v>
      </c>
      <c r="N85">
        <v>15.437221774193549</v>
      </c>
      <c r="O85" s="4" t="s">
        <v>1594</v>
      </c>
      <c r="P85" s="14">
        <v>0</v>
      </c>
      <c r="Q85" s="1">
        <v>4</v>
      </c>
    </row>
    <row r="86" spans="1:17" x14ac:dyDescent="0.25">
      <c r="A86">
        <v>82</v>
      </c>
      <c r="B86" t="s">
        <v>336</v>
      </c>
      <c r="C86" s="2">
        <v>15.334161290322578</v>
      </c>
      <c r="D86">
        <v>20.628443452380953</v>
      </c>
      <c r="E86">
        <v>26.005775537634413</v>
      </c>
      <c r="F86">
        <v>32.936061111111108</v>
      </c>
      <c r="G86">
        <v>36.747196236559134</v>
      </c>
      <c r="H86">
        <v>38.240468055555553</v>
      </c>
      <c r="I86">
        <v>34.807663978494624</v>
      </c>
      <c r="J86">
        <v>32.052939516129022</v>
      </c>
      <c r="K86">
        <v>29.965979166666667</v>
      </c>
      <c r="L86">
        <v>26.609362903225801</v>
      </c>
      <c r="M86">
        <v>22.376319444444444</v>
      </c>
      <c r="N86">
        <v>16.495408602150537</v>
      </c>
      <c r="O86" s="4" t="s">
        <v>1594</v>
      </c>
      <c r="P86" s="14">
        <v>0</v>
      </c>
      <c r="Q86" s="1">
        <v>4</v>
      </c>
    </row>
    <row r="87" spans="1:17" x14ac:dyDescent="0.25">
      <c r="A87">
        <v>83</v>
      </c>
      <c r="B87" t="s">
        <v>337</v>
      </c>
      <c r="C87" s="2">
        <v>14.644153225806454</v>
      </c>
      <c r="D87">
        <v>19.667431547619049</v>
      </c>
      <c r="E87">
        <v>24.288190860215053</v>
      </c>
      <c r="F87">
        <v>31.047204166666667</v>
      </c>
      <c r="G87">
        <v>35.023307795698919</v>
      </c>
      <c r="H87">
        <v>37.752319444444453</v>
      </c>
      <c r="I87">
        <v>33.812149193548393</v>
      </c>
      <c r="J87">
        <v>31.508493279569898</v>
      </c>
      <c r="K87">
        <v>29.324590277777776</v>
      </c>
      <c r="L87">
        <v>23.364116935483864</v>
      </c>
      <c r="M87">
        <v>20.355755555555557</v>
      </c>
      <c r="N87">
        <v>14.701084677419358</v>
      </c>
      <c r="O87" s="4" t="s">
        <v>1594</v>
      </c>
      <c r="P87" s="14">
        <v>0</v>
      </c>
      <c r="Q87" s="1">
        <v>4</v>
      </c>
    </row>
    <row r="88" spans="1:17" x14ac:dyDescent="0.25">
      <c r="A88">
        <v>84</v>
      </c>
      <c r="B88" t="s">
        <v>338</v>
      </c>
      <c r="C88" s="2">
        <v>17.018440860215051</v>
      </c>
      <c r="D88">
        <v>23.001007440476194</v>
      </c>
      <c r="E88">
        <v>28.04003494623656</v>
      </c>
      <c r="F88">
        <v>34.095869444444446</v>
      </c>
      <c r="G88">
        <v>37.63631586021507</v>
      </c>
      <c r="H88">
        <v>37.616570833333334</v>
      </c>
      <c r="I88">
        <v>32.998739247311825</v>
      </c>
      <c r="J88">
        <v>29.943556451612903</v>
      </c>
      <c r="K88">
        <v>28.685569444444443</v>
      </c>
      <c r="L88">
        <v>27.25052553763441</v>
      </c>
      <c r="M88">
        <v>23.16663194444445</v>
      </c>
      <c r="N88">
        <v>18.209651881720429</v>
      </c>
      <c r="O88" s="4" t="s">
        <v>1594</v>
      </c>
      <c r="P88" s="14">
        <v>0</v>
      </c>
      <c r="Q88" s="1">
        <v>4</v>
      </c>
    </row>
    <row r="89" spans="1:17" x14ac:dyDescent="0.25">
      <c r="A89">
        <v>85</v>
      </c>
      <c r="B89" t="s">
        <v>339</v>
      </c>
      <c r="C89" s="2">
        <v>15.9840873655914</v>
      </c>
      <c r="D89">
        <v>21.14584821428571</v>
      </c>
      <c r="E89">
        <v>26.412623655913983</v>
      </c>
      <c r="F89">
        <v>33.238179166666654</v>
      </c>
      <c r="G89">
        <v>37.148880376344088</v>
      </c>
      <c r="H89">
        <v>38.395963888888879</v>
      </c>
      <c r="I89">
        <v>34.647053763440859</v>
      </c>
      <c r="J89">
        <v>31.240669354838708</v>
      </c>
      <c r="K89">
        <v>29.965380555555555</v>
      </c>
      <c r="L89">
        <v>26.452966397849458</v>
      </c>
      <c r="M89">
        <v>22.288073611111109</v>
      </c>
      <c r="N89">
        <v>17.284038978494625</v>
      </c>
      <c r="O89" s="4" t="s">
        <v>1594</v>
      </c>
      <c r="P89" s="14">
        <v>0</v>
      </c>
      <c r="Q89" s="1">
        <v>4</v>
      </c>
    </row>
    <row r="90" spans="1:17" x14ac:dyDescent="0.25">
      <c r="A90">
        <v>86</v>
      </c>
      <c r="B90" t="s">
        <v>340</v>
      </c>
      <c r="C90" s="2">
        <v>14.415094086021504</v>
      </c>
      <c r="D90">
        <v>19.331619047619053</v>
      </c>
      <c r="E90">
        <v>24.368592741935483</v>
      </c>
      <c r="F90">
        <v>31.720370833333337</v>
      </c>
      <c r="G90">
        <v>35.754685483870972</v>
      </c>
      <c r="H90">
        <v>37.969055555555542</v>
      </c>
      <c r="I90">
        <v>34.682444892473114</v>
      </c>
      <c r="J90">
        <v>32.185870967741941</v>
      </c>
      <c r="K90">
        <v>29.945506944444439</v>
      </c>
      <c r="L90">
        <v>24.724251344086021</v>
      </c>
      <c r="M90">
        <v>21.326787500000002</v>
      </c>
      <c r="N90">
        <v>15.269517473118279</v>
      </c>
      <c r="O90" s="4" t="s">
        <v>1594</v>
      </c>
      <c r="P90" s="14">
        <v>0</v>
      </c>
      <c r="Q90" s="1">
        <v>4</v>
      </c>
    </row>
    <row r="91" spans="1:17" x14ac:dyDescent="0.25">
      <c r="A91">
        <v>87</v>
      </c>
      <c r="B91" t="s">
        <v>101</v>
      </c>
      <c r="C91" s="2">
        <v>15.715012096774194</v>
      </c>
      <c r="D91">
        <v>20.772383928571429</v>
      </c>
      <c r="E91">
        <v>26.127645161290317</v>
      </c>
      <c r="F91">
        <v>32.674429166666656</v>
      </c>
      <c r="G91">
        <v>36.275814516129032</v>
      </c>
      <c r="H91">
        <v>38.276115277777777</v>
      </c>
      <c r="I91">
        <v>34.323052419354845</v>
      </c>
      <c r="J91">
        <v>30.999545698924731</v>
      </c>
      <c r="K91">
        <v>29.962800000000005</v>
      </c>
      <c r="L91">
        <v>25.359514784946239</v>
      </c>
      <c r="M91">
        <v>21.773801388888888</v>
      </c>
      <c r="N91">
        <v>16.758451612903222</v>
      </c>
      <c r="O91" s="4" t="s">
        <v>1594</v>
      </c>
      <c r="P91" s="14">
        <v>0</v>
      </c>
      <c r="Q91" s="1">
        <v>4</v>
      </c>
    </row>
    <row r="92" spans="1:17" x14ac:dyDescent="0.25">
      <c r="A92">
        <v>88</v>
      </c>
      <c r="B92" t="s">
        <v>341</v>
      </c>
      <c r="C92" s="2">
        <v>14.782219086021504</v>
      </c>
      <c r="D92">
        <v>19.545464285714282</v>
      </c>
      <c r="E92">
        <v>24.340657258064518</v>
      </c>
      <c r="F92">
        <v>31.190315277777774</v>
      </c>
      <c r="G92">
        <v>35.020740591397853</v>
      </c>
      <c r="H92">
        <v>37.648023611111107</v>
      </c>
      <c r="I92">
        <v>33.52477822580645</v>
      </c>
      <c r="J92">
        <v>31.110288978494626</v>
      </c>
      <c r="K92">
        <v>29.091083333333337</v>
      </c>
      <c r="L92">
        <v>23.418991935483877</v>
      </c>
      <c r="M92">
        <v>20.421869444444443</v>
      </c>
      <c r="N92">
        <v>14.813575268817207</v>
      </c>
      <c r="O92" s="4" t="s">
        <v>1594</v>
      </c>
      <c r="P92" s="14">
        <v>0</v>
      </c>
      <c r="Q92" s="1">
        <v>4</v>
      </c>
    </row>
    <row r="93" spans="1:17" x14ac:dyDescent="0.25">
      <c r="A93">
        <v>89</v>
      </c>
      <c r="B93" t="s">
        <v>342</v>
      </c>
      <c r="C93" s="2">
        <v>15.913981182795704</v>
      </c>
      <c r="D93">
        <v>21.331683035714285</v>
      </c>
      <c r="E93">
        <v>26.664458333333325</v>
      </c>
      <c r="F93">
        <v>33.107384722222221</v>
      </c>
      <c r="G93">
        <v>36.773487903225806</v>
      </c>
      <c r="H93">
        <v>38.381727777777769</v>
      </c>
      <c r="I93">
        <v>34.1637688172043</v>
      </c>
      <c r="J93">
        <v>30.66345295698925</v>
      </c>
      <c r="K93">
        <v>29.86859722222222</v>
      </c>
      <c r="L93">
        <v>25.77294354838709</v>
      </c>
      <c r="M93">
        <v>22.087302777777776</v>
      </c>
      <c r="N93">
        <v>17.465611559139784</v>
      </c>
      <c r="O93" s="4" t="s">
        <v>1594</v>
      </c>
      <c r="P93" s="14">
        <v>0</v>
      </c>
      <c r="Q93" s="1">
        <v>4</v>
      </c>
    </row>
    <row r="94" spans="1:17" x14ac:dyDescent="0.25">
      <c r="A94">
        <v>90</v>
      </c>
      <c r="B94" t="s">
        <v>343</v>
      </c>
      <c r="C94" s="2">
        <v>16.312944892473116</v>
      </c>
      <c r="D94">
        <v>21.949312499999994</v>
      </c>
      <c r="E94">
        <v>27.26497446236559</v>
      </c>
      <c r="F94">
        <v>33.521400000000007</v>
      </c>
      <c r="G94">
        <v>37.183848118279577</v>
      </c>
      <c r="H94">
        <v>38.429427777777768</v>
      </c>
      <c r="I94">
        <v>33.689528225806455</v>
      </c>
      <c r="J94">
        <v>30.408790322580646</v>
      </c>
      <c r="K94">
        <v>29.987429166666669</v>
      </c>
      <c r="L94">
        <v>25.63513978494624</v>
      </c>
      <c r="M94">
        <v>22.357426388888889</v>
      </c>
      <c r="N94">
        <v>17.798416666666661</v>
      </c>
      <c r="O94" s="4" t="s">
        <v>1594</v>
      </c>
      <c r="P94" s="14">
        <v>0</v>
      </c>
      <c r="Q94" s="1">
        <v>4</v>
      </c>
    </row>
    <row r="95" spans="1:17" x14ac:dyDescent="0.25">
      <c r="A95">
        <v>91</v>
      </c>
      <c r="B95" t="s">
        <v>344</v>
      </c>
      <c r="C95" s="2">
        <v>13.410436827956989</v>
      </c>
      <c r="D95">
        <v>17.011851190476186</v>
      </c>
      <c r="E95">
        <v>21.291623655913977</v>
      </c>
      <c r="F95">
        <v>27.032990277777778</v>
      </c>
      <c r="G95">
        <v>30.907055107526876</v>
      </c>
      <c r="H95">
        <v>32.533413888888887</v>
      </c>
      <c r="I95">
        <v>28.530493279569892</v>
      </c>
      <c r="J95">
        <v>27.348649193548383</v>
      </c>
      <c r="K95">
        <v>25.458201388888888</v>
      </c>
      <c r="L95">
        <v>20.305399193548389</v>
      </c>
      <c r="M95">
        <v>17.532865277777777</v>
      </c>
      <c r="N95">
        <v>12.554764784946236</v>
      </c>
      <c r="O95" s="4" t="s">
        <v>1595</v>
      </c>
      <c r="P95" s="14">
        <v>0</v>
      </c>
      <c r="Q95" s="1">
        <v>6</v>
      </c>
    </row>
    <row r="96" spans="1:17" x14ac:dyDescent="0.25">
      <c r="A96">
        <v>92</v>
      </c>
      <c r="B96" t="s">
        <v>345</v>
      </c>
      <c r="C96" s="2">
        <v>15.067643817204301</v>
      </c>
      <c r="D96">
        <v>19.707416666666667</v>
      </c>
      <c r="E96">
        <v>24.63227284946236</v>
      </c>
      <c r="F96">
        <v>30.810765277777779</v>
      </c>
      <c r="G96">
        <v>34.497850806451623</v>
      </c>
      <c r="H96">
        <v>36.755093055555548</v>
      </c>
      <c r="I96">
        <v>32.285979838709679</v>
      </c>
      <c r="J96">
        <v>30.363896505376349</v>
      </c>
      <c r="K96">
        <v>28.517393055555559</v>
      </c>
      <c r="L96">
        <v>23.301278225806449</v>
      </c>
      <c r="M96">
        <v>20.249718055555554</v>
      </c>
      <c r="N96">
        <v>14.978532258064515</v>
      </c>
      <c r="O96" s="4" t="s">
        <v>1595</v>
      </c>
      <c r="P96" s="14">
        <v>0</v>
      </c>
      <c r="Q96" s="1">
        <v>6</v>
      </c>
    </row>
    <row r="97" spans="1:17" x14ac:dyDescent="0.25">
      <c r="A97">
        <v>93</v>
      </c>
      <c r="B97" t="s">
        <v>346</v>
      </c>
      <c r="C97" s="2">
        <v>13.964603494623656</v>
      </c>
      <c r="D97">
        <v>17.907717261904764</v>
      </c>
      <c r="E97">
        <v>22.400075268817201</v>
      </c>
      <c r="F97">
        <v>28.236947222222224</v>
      </c>
      <c r="G97">
        <v>32.024396505376345</v>
      </c>
      <c r="H97">
        <v>33.695548611111114</v>
      </c>
      <c r="I97">
        <v>29.524422043010752</v>
      </c>
      <c r="J97">
        <v>28.152758064516124</v>
      </c>
      <c r="K97">
        <v>26.206763888888887</v>
      </c>
      <c r="L97">
        <v>21.080887096774195</v>
      </c>
      <c r="M97">
        <v>18.156620833333328</v>
      </c>
      <c r="N97">
        <v>13.161295698924729</v>
      </c>
      <c r="O97" s="4" t="s">
        <v>1595</v>
      </c>
      <c r="P97" s="14">
        <v>0</v>
      </c>
      <c r="Q97" s="1">
        <v>6</v>
      </c>
    </row>
    <row r="98" spans="1:17" x14ac:dyDescent="0.25">
      <c r="A98">
        <v>94</v>
      </c>
      <c r="B98" t="s">
        <v>92</v>
      </c>
      <c r="C98" s="2">
        <v>18.879849462365595</v>
      </c>
      <c r="D98">
        <v>24.916590773809524</v>
      </c>
      <c r="E98">
        <v>28.605505376344087</v>
      </c>
      <c r="F98">
        <v>31.980569444444448</v>
      </c>
      <c r="G98">
        <v>33.726819892473124</v>
      </c>
      <c r="H98">
        <v>34.950138888888901</v>
      </c>
      <c r="I98">
        <v>31.053376344086026</v>
      </c>
      <c r="J98">
        <v>29.616879032258066</v>
      </c>
      <c r="K98">
        <v>29.255501388888895</v>
      </c>
      <c r="L98">
        <v>25.63463306451613</v>
      </c>
      <c r="M98">
        <v>23.257968055555548</v>
      </c>
      <c r="N98">
        <v>18.70373924731182</v>
      </c>
      <c r="O98" s="4" t="s">
        <v>1596</v>
      </c>
      <c r="P98" s="14">
        <v>0</v>
      </c>
      <c r="Q98" s="1">
        <v>4</v>
      </c>
    </row>
    <row r="99" spans="1:17" x14ac:dyDescent="0.25">
      <c r="A99">
        <v>95</v>
      </c>
      <c r="B99" t="s">
        <v>99</v>
      </c>
      <c r="C99" s="2">
        <v>20.477440860215054</v>
      </c>
      <c r="D99">
        <v>25.108741071428572</v>
      </c>
      <c r="E99">
        <v>28.12730510752688</v>
      </c>
      <c r="F99">
        <v>30.11236944444444</v>
      </c>
      <c r="G99">
        <v>31.54735215053763</v>
      </c>
      <c r="H99">
        <v>33.11664861111111</v>
      </c>
      <c r="I99">
        <v>30.524348118279576</v>
      </c>
      <c r="J99">
        <v>29.587838709677417</v>
      </c>
      <c r="K99">
        <v>28.891530555555555</v>
      </c>
      <c r="L99">
        <v>26.438764784946237</v>
      </c>
      <c r="M99">
        <v>24.064206944444447</v>
      </c>
      <c r="N99">
        <v>20.121293010752684</v>
      </c>
      <c r="O99" s="4" t="s">
        <v>1596</v>
      </c>
      <c r="P99" s="14">
        <v>1</v>
      </c>
      <c r="Q99" s="1">
        <v>4</v>
      </c>
    </row>
    <row r="100" spans="1:17" x14ac:dyDescent="0.25">
      <c r="C100" s="2"/>
    </row>
    <row r="101" spans="1:17" x14ac:dyDescent="0.25">
      <c r="C101" s="2"/>
    </row>
    <row r="102" spans="1:17" x14ac:dyDescent="0.25">
      <c r="C102" s="2"/>
    </row>
    <row r="103" spans="1:17" x14ac:dyDescent="0.25">
      <c r="C103" s="2"/>
    </row>
    <row r="104" spans="1:17" x14ac:dyDescent="0.25">
      <c r="C104" s="2"/>
    </row>
    <row r="105" spans="1:17" x14ac:dyDescent="0.25">
      <c r="C105" s="2"/>
    </row>
    <row r="106" spans="1:17" x14ac:dyDescent="0.25">
      <c r="C106" s="2"/>
    </row>
    <row r="107" spans="1:17" x14ac:dyDescent="0.25">
      <c r="C107" s="2"/>
    </row>
    <row r="108" spans="1:17" x14ac:dyDescent="0.25">
      <c r="C108" s="2"/>
    </row>
    <row r="109" spans="1:17" x14ac:dyDescent="0.25">
      <c r="C109" s="2"/>
    </row>
    <row r="110" spans="1:17" x14ac:dyDescent="0.25">
      <c r="C110" s="2"/>
    </row>
    <row r="111" spans="1:17" x14ac:dyDescent="0.25">
      <c r="C111" s="2"/>
    </row>
    <row r="112" spans="1:17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</sheetData>
  <mergeCells count="1">
    <mergeCell ref="C3:N3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BF61C-6321-42A5-9552-08F6F561A195}">
  <sheetPr codeName="Sheet46">
    <tabColor rgb="FFC00000"/>
  </sheetPr>
  <dimension ref="A2:AF15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9" sqref="J19"/>
    </sheetView>
  </sheetViews>
  <sheetFormatPr defaultRowHeight="12.5" x14ac:dyDescent="0.25"/>
  <cols>
    <col min="2" max="2" width="17.26953125" bestFit="1" customWidth="1"/>
    <col min="3" max="14" width="9.54296875" customWidth="1"/>
    <col min="15" max="15" width="16.1796875" customWidth="1"/>
    <col min="16" max="17" width="8.7265625" style="1"/>
    <col min="19" max="19" width="10.7265625" bestFit="1" customWidth="1"/>
  </cols>
  <sheetData>
    <row r="2" spans="1:32" x14ac:dyDescent="0.25">
      <c r="C2" s="11">
        <f>COUNTIF(C5:C99,"&gt;50")</f>
        <v>0</v>
      </c>
      <c r="D2" s="11">
        <f t="shared" ref="D2:N2" si="0">COUNTIF(D5:D99,"&gt;50")</f>
        <v>11</v>
      </c>
      <c r="E2" s="11">
        <f t="shared" si="0"/>
        <v>4</v>
      </c>
      <c r="F2" s="11">
        <f t="shared" si="0"/>
        <v>21</v>
      </c>
      <c r="G2" s="11">
        <f t="shared" si="0"/>
        <v>15</v>
      </c>
      <c r="H2" s="11">
        <f t="shared" si="0"/>
        <v>38</v>
      </c>
      <c r="I2" s="11">
        <f t="shared" si="0"/>
        <v>79</v>
      </c>
      <c r="J2" s="11">
        <f t="shared" si="0"/>
        <v>67</v>
      </c>
      <c r="K2" s="11">
        <f t="shared" si="0"/>
        <v>79</v>
      </c>
      <c r="L2" s="11">
        <f t="shared" si="0"/>
        <v>32</v>
      </c>
      <c r="M2" s="11">
        <f t="shared" si="0"/>
        <v>14</v>
      </c>
      <c r="N2" s="11">
        <f t="shared" si="0"/>
        <v>17</v>
      </c>
      <c r="Q2" s="16" t="s">
        <v>1574</v>
      </c>
    </row>
    <row r="3" spans="1:32" s="5" customFormat="1" x14ac:dyDescent="0.25">
      <c r="C3" s="19" t="s">
        <v>1570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12"/>
      <c r="Q3" s="12"/>
    </row>
    <row r="4" spans="1:32" s="5" customFormat="1" x14ac:dyDescent="0.25">
      <c r="C4" s="7" t="s">
        <v>0</v>
      </c>
      <c r="D4" s="6" t="s">
        <v>1</v>
      </c>
      <c r="E4" s="7" t="s">
        <v>2</v>
      </c>
      <c r="F4" s="6" t="s">
        <v>3</v>
      </c>
      <c r="G4" s="7" t="s">
        <v>4</v>
      </c>
      <c r="H4" s="6" t="s">
        <v>5</v>
      </c>
      <c r="I4" s="7" t="s">
        <v>6</v>
      </c>
      <c r="J4" s="6" t="s">
        <v>7</v>
      </c>
      <c r="K4" s="7" t="s">
        <v>8</v>
      </c>
      <c r="L4" s="6" t="s">
        <v>9</v>
      </c>
      <c r="M4" s="7" t="s">
        <v>10</v>
      </c>
      <c r="N4" s="6" t="s">
        <v>11</v>
      </c>
      <c r="P4" s="13" t="s">
        <v>1562</v>
      </c>
      <c r="Q4" s="13" t="s">
        <v>1563</v>
      </c>
      <c r="R4" s="15"/>
      <c r="S4" s="15"/>
      <c r="T4" s="15"/>
      <c r="U4" s="15"/>
    </row>
    <row r="5" spans="1:32" x14ac:dyDescent="0.25">
      <c r="A5">
        <v>1</v>
      </c>
      <c r="B5" t="s">
        <v>270</v>
      </c>
      <c r="C5" s="8">
        <v>3.0220000000000002</v>
      </c>
      <c r="D5" s="8">
        <v>77.642000000000024</v>
      </c>
      <c r="E5" s="8">
        <v>1.4E-2</v>
      </c>
      <c r="F5" s="8">
        <v>15.118999999999996</v>
      </c>
      <c r="G5" s="8">
        <v>4.234</v>
      </c>
      <c r="H5" s="8">
        <v>31.771000000000001</v>
      </c>
      <c r="I5" s="8">
        <v>8.3379999999999992</v>
      </c>
      <c r="J5" s="8">
        <v>2.2839999999999998</v>
      </c>
      <c r="K5" s="8">
        <v>110.36399999999999</v>
      </c>
      <c r="L5" s="8">
        <v>136.91</v>
      </c>
      <c r="M5" s="8">
        <v>222.68600000000001</v>
      </c>
      <c r="N5" s="8">
        <v>134.87</v>
      </c>
      <c r="O5" s="4" t="s">
        <v>1575</v>
      </c>
      <c r="P5" s="14">
        <v>0</v>
      </c>
      <c r="Q5" s="14">
        <v>1</v>
      </c>
      <c r="R5" s="4"/>
    </row>
    <row r="6" spans="1:32" x14ac:dyDescent="0.25">
      <c r="A6">
        <v>2</v>
      </c>
      <c r="B6" t="s">
        <v>271</v>
      </c>
      <c r="C6" s="8">
        <v>39.981000000000002</v>
      </c>
      <c r="D6" s="8">
        <v>99.188999999999965</v>
      </c>
      <c r="E6" s="8">
        <v>14.081</v>
      </c>
      <c r="F6" s="8">
        <v>20.977</v>
      </c>
      <c r="G6" s="8">
        <v>31.004999999999995</v>
      </c>
      <c r="H6" s="8">
        <v>56.618000000000023</v>
      </c>
      <c r="I6" s="8">
        <v>14.686</v>
      </c>
      <c r="J6" s="8">
        <v>6.0149999999999997</v>
      </c>
      <c r="K6" s="8">
        <v>149.82199999999992</v>
      </c>
      <c r="L6" s="8">
        <v>854.68999999999971</v>
      </c>
      <c r="M6" s="8">
        <v>422.68900000000002</v>
      </c>
      <c r="N6" s="8">
        <v>558.00099999999986</v>
      </c>
      <c r="O6" s="4" t="s">
        <v>1575</v>
      </c>
      <c r="P6" s="14">
        <v>0</v>
      </c>
      <c r="Q6" s="14">
        <v>1</v>
      </c>
      <c r="U6" s="7" t="s">
        <v>0</v>
      </c>
      <c r="V6" s="6" t="s">
        <v>1</v>
      </c>
      <c r="W6" s="7" t="s">
        <v>2</v>
      </c>
      <c r="X6" s="6" t="s">
        <v>3</v>
      </c>
      <c r="Y6" s="7" t="s">
        <v>4</v>
      </c>
      <c r="Z6" s="6" t="s">
        <v>5</v>
      </c>
      <c r="AA6" s="7" t="s">
        <v>6</v>
      </c>
      <c r="AB6" s="6" t="s">
        <v>7</v>
      </c>
      <c r="AC6" s="7" t="s">
        <v>8</v>
      </c>
      <c r="AD6" s="6" t="s">
        <v>9</v>
      </c>
      <c r="AE6" s="7" t="s">
        <v>10</v>
      </c>
      <c r="AF6" s="6" t="s">
        <v>11</v>
      </c>
    </row>
    <row r="7" spans="1:32" x14ac:dyDescent="0.25">
      <c r="A7">
        <v>3</v>
      </c>
      <c r="B7" t="s">
        <v>272</v>
      </c>
      <c r="C7" s="8">
        <v>0</v>
      </c>
      <c r="D7" s="8">
        <v>0.13900000000000001</v>
      </c>
      <c r="E7" s="8">
        <v>0</v>
      </c>
      <c r="F7" s="8">
        <v>212.9250000000001</v>
      </c>
      <c r="G7" s="8">
        <v>4.984</v>
      </c>
      <c r="H7" s="8">
        <v>26.652999999999999</v>
      </c>
      <c r="I7" s="8">
        <v>58.69400000000001</v>
      </c>
      <c r="J7" s="8">
        <v>1.843</v>
      </c>
      <c r="K7" s="8">
        <v>166.79599999999994</v>
      </c>
      <c r="L7" s="8">
        <v>122.49899999999997</v>
      </c>
      <c r="M7" s="8">
        <v>8.1839999999999957</v>
      </c>
      <c r="N7" s="8">
        <v>8.59</v>
      </c>
      <c r="O7" s="4" t="s">
        <v>1575</v>
      </c>
      <c r="P7" s="14">
        <v>0</v>
      </c>
      <c r="Q7" s="14">
        <v>1</v>
      </c>
      <c r="S7" s="15" t="s">
        <v>1564</v>
      </c>
      <c r="T7" s="5">
        <f>COUNTIF($Q$5:$Q$99,"=1")</f>
        <v>20</v>
      </c>
      <c r="U7" s="2">
        <f>AVERAGEIF($Q$5:$Q$99,"=1",C5:C99)</f>
        <v>5.0582499999999992</v>
      </c>
      <c r="V7" s="2">
        <f t="shared" ref="V7:AF7" si="1">AVERAGEIF($Q$5:$Q$99,"=1",D5:D99)</f>
        <v>28.776450000000001</v>
      </c>
      <c r="W7" s="2">
        <f t="shared" si="1"/>
        <v>42.71154999999996</v>
      </c>
      <c r="X7" s="2">
        <f t="shared" si="1"/>
        <v>113.92605</v>
      </c>
      <c r="Y7" s="2">
        <f t="shared" si="1"/>
        <v>21.527600000000003</v>
      </c>
      <c r="Z7" s="2">
        <f t="shared" si="1"/>
        <v>45.545700000000011</v>
      </c>
      <c r="AA7" s="2">
        <f t="shared" si="1"/>
        <v>76.724250000000012</v>
      </c>
      <c r="AB7" s="2">
        <f t="shared" si="1"/>
        <v>22.786499999999997</v>
      </c>
      <c r="AC7" s="2">
        <f t="shared" si="1"/>
        <v>151.69175000000001</v>
      </c>
      <c r="AD7" s="2">
        <f t="shared" si="1"/>
        <v>313.56094999999993</v>
      </c>
      <c r="AE7" s="2">
        <f t="shared" si="1"/>
        <v>153.68644999999998</v>
      </c>
      <c r="AF7" s="2">
        <f t="shared" si="1"/>
        <v>120.59329999999997</v>
      </c>
    </row>
    <row r="8" spans="1:32" x14ac:dyDescent="0.25">
      <c r="A8">
        <v>4</v>
      </c>
      <c r="B8" t="s">
        <v>273</v>
      </c>
      <c r="C8" s="8">
        <v>6.0829999999999993</v>
      </c>
      <c r="D8" s="8">
        <v>57.832999999999998</v>
      </c>
      <c r="E8" s="8">
        <v>0.28999999999999998</v>
      </c>
      <c r="F8" s="8">
        <v>66.477000000000004</v>
      </c>
      <c r="G8" s="8">
        <v>2.6080000000000001</v>
      </c>
      <c r="H8" s="8">
        <v>64.687000000000012</v>
      </c>
      <c r="I8" s="8">
        <v>8.0670000000000019</v>
      </c>
      <c r="J8" s="8">
        <v>1.0050000000000001</v>
      </c>
      <c r="K8" s="8">
        <v>58.195999999999998</v>
      </c>
      <c r="L8" s="8">
        <v>277.85800000000006</v>
      </c>
      <c r="M8" s="8">
        <v>91.682999999999979</v>
      </c>
      <c r="N8" s="8">
        <v>62.607000000000021</v>
      </c>
      <c r="O8" s="4" t="s">
        <v>1575</v>
      </c>
      <c r="P8" s="14">
        <v>0</v>
      </c>
      <c r="Q8" s="14">
        <v>1</v>
      </c>
      <c r="S8" s="15" t="s">
        <v>1565</v>
      </c>
      <c r="T8" s="5">
        <f>COUNTIF($Q$5:$Q$99,"=2")</f>
        <v>25</v>
      </c>
      <c r="U8" s="2">
        <f>AVERAGEIF($Q$5:$Q$99,"=2",C5:C99)</f>
        <v>3.7760000000000002E-2</v>
      </c>
      <c r="V8" s="2">
        <f t="shared" ref="V8:AF8" si="2">AVERAGEIF($Q$5:$Q$99,"=2",D5:D99)</f>
        <v>9.2509199999999971</v>
      </c>
      <c r="W8" s="2">
        <f t="shared" si="2"/>
        <v>4.6510400000000001</v>
      </c>
      <c r="X8" s="2">
        <f t="shared" si="2"/>
        <v>13.0184</v>
      </c>
      <c r="Y8" s="2">
        <f t="shared" si="2"/>
        <v>12.158560000000001</v>
      </c>
      <c r="Z8" s="2">
        <f t="shared" si="2"/>
        <v>97.767639999999986</v>
      </c>
      <c r="AA8" s="2">
        <f t="shared" si="2"/>
        <v>320.70063999999991</v>
      </c>
      <c r="AB8" s="2">
        <f t="shared" si="2"/>
        <v>280.60536000000002</v>
      </c>
      <c r="AC8" s="2">
        <f t="shared" si="2"/>
        <v>169.01780000000002</v>
      </c>
      <c r="AD8" s="2">
        <f t="shared" si="2"/>
        <v>47.643479999999997</v>
      </c>
      <c r="AE8" s="2">
        <f t="shared" si="2"/>
        <v>7.6658400000000002</v>
      </c>
      <c r="AF8" s="2">
        <f t="shared" si="2"/>
        <v>34.500120000000003</v>
      </c>
    </row>
    <row r="9" spans="1:32" x14ac:dyDescent="0.25">
      <c r="A9">
        <v>5</v>
      </c>
      <c r="B9" t="s">
        <v>274</v>
      </c>
      <c r="C9" s="8">
        <v>2E-3</v>
      </c>
      <c r="D9" s="8">
        <v>14.986999999999998</v>
      </c>
      <c r="E9" s="8">
        <v>0.122</v>
      </c>
      <c r="F9" s="8">
        <v>16.777000000000001</v>
      </c>
      <c r="G9" s="8">
        <v>1.3240000000000001</v>
      </c>
      <c r="H9" s="8">
        <v>44.723000000000006</v>
      </c>
      <c r="I9" s="8">
        <v>10.907</v>
      </c>
      <c r="J9" s="8">
        <v>5.85</v>
      </c>
      <c r="K9" s="8">
        <v>49.673000000000002</v>
      </c>
      <c r="L9" s="8">
        <v>25.332999999999998</v>
      </c>
      <c r="M9" s="8">
        <v>14.523999999999999</v>
      </c>
      <c r="N9" s="8">
        <v>19.412000000000006</v>
      </c>
      <c r="O9" s="4" t="s">
        <v>1575</v>
      </c>
      <c r="P9" s="14">
        <v>0</v>
      </c>
      <c r="Q9" s="14">
        <v>1</v>
      </c>
      <c r="S9" s="15" t="s">
        <v>1568</v>
      </c>
      <c r="T9" s="5">
        <f>COUNTIF($Q$5:$Q$99,"=3")</f>
        <v>7</v>
      </c>
      <c r="U9" s="2">
        <f>AVERAGEIF($Q$5:$Q$99,"=3",C5:C99)</f>
        <v>5.2137142857142864</v>
      </c>
      <c r="V9" s="2">
        <f t="shared" ref="V9:AF9" si="3">AVERAGEIF($Q$5:$Q$99,"=3",D5:D99)</f>
        <v>6.1719999999999997</v>
      </c>
      <c r="W9" s="2">
        <f t="shared" si="3"/>
        <v>28.002857142857142</v>
      </c>
      <c r="X9" s="2">
        <f t="shared" si="3"/>
        <v>235.1974285714285</v>
      </c>
      <c r="Y9" s="2">
        <f t="shared" si="3"/>
        <v>474.52828571428574</v>
      </c>
      <c r="Z9" s="2">
        <f t="shared" si="3"/>
        <v>516.92699999999979</v>
      </c>
      <c r="AA9" s="2">
        <f t="shared" si="3"/>
        <v>509.97057142857153</v>
      </c>
      <c r="AB9" s="2">
        <f t="shared" si="3"/>
        <v>315.19599999999997</v>
      </c>
      <c r="AC9" s="2">
        <f t="shared" si="3"/>
        <v>352.63514285714257</v>
      </c>
      <c r="AD9" s="2">
        <f t="shared" si="3"/>
        <v>148.23014285714285</v>
      </c>
      <c r="AE9" s="2">
        <f t="shared" si="3"/>
        <v>2.6074285714285712</v>
      </c>
      <c r="AF9" s="2">
        <f t="shared" si="3"/>
        <v>22.479571428571429</v>
      </c>
    </row>
    <row r="10" spans="1:32" x14ac:dyDescent="0.25">
      <c r="A10">
        <v>6</v>
      </c>
      <c r="B10" t="s">
        <v>275</v>
      </c>
      <c r="C10" s="8">
        <v>1.337</v>
      </c>
      <c r="D10" s="8">
        <v>84.920999999999992</v>
      </c>
      <c r="E10" s="8">
        <v>1.544</v>
      </c>
      <c r="F10" s="8">
        <v>13.053000000000003</v>
      </c>
      <c r="G10" s="8">
        <v>5.633</v>
      </c>
      <c r="H10" s="8">
        <v>60.610999999999997</v>
      </c>
      <c r="I10" s="8">
        <v>37.695000000000014</v>
      </c>
      <c r="J10" s="8">
        <v>31.994999999999997</v>
      </c>
      <c r="K10" s="8">
        <v>59.502999999999979</v>
      </c>
      <c r="L10" s="8">
        <v>356.274</v>
      </c>
      <c r="M10" s="8">
        <v>507.14400000000001</v>
      </c>
      <c r="N10" s="8">
        <v>237.44899999999996</v>
      </c>
      <c r="O10" s="4" t="s">
        <v>1575</v>
      </c>
      <c r="P10" s="14">
        <v>1</v>
      </c>
      <c r="Q10" s="14">
        <v>1</v>
      </c>
      <c r="S10" s="15" t="s">
        <v>1566</v>
      </c>
      <c r="T10" s="5">
        <f>COUNTIF($Q$5:$Q$99,"=4")</f>
        <v>26</v>
      </c>
      <c r="U10" s="2">
        <f>AVERAGEIF($Q$5:$Q$99,"=4",C5:C99)</f>
        <v>0.33457692307692305</v>
      </c>
      <c r="V10" s="2">
        <f t="shared" ref="V10:AF10" si="4">AVERAGEIF($Q$5:$Q$99,"=4",D5:D99)</f>
        <v>26.204923076923077</v>
      </c>
      <c r="W10" s="2">
        <f t="shared" si="4"/>
        <v>8.5304230769230784</v>
      </c>
      <c r="X10" s="2">
        <f t="shared" si="4"/>
        <v>14.49723076923077</v>
      </c>
      <c r="Y10" s="2">
        <f t="shared" si="4"/>
        <v>10.35726923076923</v>
      </c>
      <c r="Z10" s="2">
        <f t="shared" si="4"/>
        <v>37.59746153846153</v>
      </c>
      <c r="AA10" s="2">
        <f t="shared" si="4"/>
        <v>244.61350000000007</v>
      </c>
      <c r="AB10" s="2">
        <f t="shared" si="4"/>
        <v>169.41226923076917</v>
      </c>
      <c r="AC10" s="2">
        <f t="shared" si="4"/>
        <v>141.31426923076921</v>
      </c>
      <c r="AD10" s="2">
        <f t="shared" si="4"/>
        <v>20.719423076923078</v>
      </c>
      <c r="AE10" s="2">
        <f t="shared" si="4"/>
        <v>4.6597692307692302</v>
      </c>
      <c r="AF10" s="2">
        <f t="shared" si="4"/>
        <v>16.671230769230771</v>
      </c>
    </row>
    <row r="11" spans="1:32" x14ac:dyDescent="0.25">
      <c r="A11">
        <v>7</v>
      </c>
      <c r="B11" t="s">
        <v>276</v>
      </c>
      <c r="C11" s="8">
        <v>0.25600000000000001</v>
      </c>
      <c r="D11" s="8">
        <v>42.798999999999985</v>
      </c>
      <c r="E11" s="8">
        <v>0.14899999999999999</v>
      </c>
      <c r="F11" s="8">
        <v>48.204000000000015</v>
      </c>
      <c r="G11" s="8">
        <v>0.92500000000000004</v>
      </c>
      <c r="H11" s="8">
        <v>42.526000000000018</v>
      </c>
      <c r="I11" s="8">
        <v>12.191000000000003</v>
      </c>
      <c r="J11" s="8">
        <v>6.875</v>
      </c>
      <c r="K11" s="8">
        <v>67.169999999999987</v>
      </c>
      <c r="L11" s="8">
        <v>438.755</v>
      </c>
      <c r="M11" s="8">
        <v>818.21300000000031</v>
      </c>
      <c r="N11" s="8">
        <v>123.17900000000002</v>
      </c>
      <c r="O11" s="4" t="s">
        <v>1575</v>
      </c>
      <c r="P11" s="14">
        <v>1</v>
      </c>
      <c r="Q11" s="14">
        <v>1</v>
      </c>
      <c r="S11" s="15" t="s">
        <v>1567</v>
      </c>
      <c r="T11" s="5">
        <f>COUNTIF($Q$5:$Q$99,"=5")</f>
        <v>8</v>
      </c>
      <c r="U11" s="2">
        <f>AVERAGEIF($Q$5:$Q$99,"=5",C5:C99)</f>
        <v>0.33724999999999994</v>
      </c>
      <c r="V11" s="2">
        <f t="shared" ref="V11:AF11" si="5">AVERAGEIF($Q$5:$Q$99,"=5",D5:D99)</f>
        <v>1.04175</v>
      </c>
      <c r="W11" s="2">
        <f t="shared" si="5"/>
        <v>3.2266249999999999</v>
      </c>
      <c r="X11" s="2">
        <f t="shared" si="5"/>
        <v>0.87287500000000007</v>
      </c>
      <c r="Y11" s="2">
        <f t="shared" si="5"/>
        <v>0.57050000000000001</v>
      </c>
      <c r="Z11" s="2">
        <f t="shared" si="5"/>
        <v>56.221375000000016</v>
      </c>
      <c r="AA11" s="2">
        <f t="shared" si="5"/>
        <v>168.60824999999991</v>
      </c>
      <c r="AB11" s="2">
        <f t="shared" si="5"/>
        <v>148.74737499999998</v>
      </c>
      <c r="AC11" s="2">
        <f t="shared" si="5"/>
        <v>72.646624999999986</v>
      </c>
      <c r="AD11" s="2">
        <f t="shared" si="5"/>
        <v>1.5942499999999997</v>
      </c>
      <c r="AE11" s="2">
        <f t="shared" si="5"/>
        <v>0.37824999999999998</v>
      </c>
      <c r="AF11" s="2">
        <f t="shared" si="5"/>
        <v>1.238</v>
      </c>
    </row>
    <row r="12" spans="1:32" x14ac:dyDescent="0.25">
      <c r="A12">
        <v>8</v>
      </c>
      <c r="B12" t="s">
        <v>277</v>
      </c>
      <c r="C12" s="8">
        <v>0</v>
      </c>
      <c r="D12" s="8">
        <v>0</v>
      </c>
      <c r="E12" s="8">
        <v>1.002</v>
      </c>
      <c r="F12" s="8">
        <v>304.63499999999999</v>
      </c>
      <c r="G12" s="8">
        <v>3.8519999999999994</v>
      </c>
      <c r="H12" s="8">
        <v>22.896000000000001</v>
      </c>
      <c r="I12" s="8">
        <v>50.993999999999993</v>
      </c>
      <c r="J12" s="8">
        <v>13.135999999999999</v>
      </c>
      <c r="K12" s="8">
        <v>284.06600000000003</v>
      </c>
      <c r="L12" s="8">
        <v>283.35300000000012</v>
      </c>
      <c r="M12" s="8">
        <v>9.6989999999999998</v>
      </c>
      <c r="N12" s="8">
        <v>3.3580000000000001</v>
      </c>
      <c r="O12" s="4" t="s">
        <v>1575</v>
      </c>
      <c r="P12" s="14">
        <v>0</v>
      </c>
      <c r="Q12" s="14">
        <v>1</v>
      </c>
      <c r="S12" s="15" t="s">
        <v>1597</v>
      </c>
      <c r="T12" s="5">
        <f>COUNTIF($Q$5:$Q$99,"=6")</f>
        <v>9</v>
      </c>
      <c r="U12" s="2">
        <f>AVERAGEIF($Q$5:$Q$99,"=6",C5:C99)</f>
        <v>1.9219999999999997</v>
      </c>
      <c r="V12" s="2">
        <f t="shared" ref="V12:AF12" si="6">AVERAGEIF($Q$5:$Q$99,"=6",D5:D99)</f>
        <v>72.967222222222233</v>
      </c>
      <c r="W12" s="2">
        <f t="shared" si="6"/>
        <v>45.218777777777781</v>
      </c>
      <c r="X12" s="2">
        <f t="shared" si="6"/>
        <v>40.726777777777791</v>
      </c>
      <c r="Y12" s="2">
        <f t="shared" si="6"/>
        <v>13.575777777777779</v>
      </c>
      <c r="Z12" s="2">
        <f t="shared" si="6"/>
        <v>28.239333333333349</v>
      </c>
      <c r="AA12" s="2">
        <f t="shared" si="6"/>
        <v>428.20588888888892</v>
      </c>
      <c r="AB12" s="2">
        <f t="shared" si="6"/>
        <v>191.2653333333333</v>
      </c>
      <c r="AC12" s="2">
        <f t="shared" si="6"/>
        <v>155.57777777777775</v>
      </c>
      <c r="AD12" s="2">
        <f t="shared" si="6"/>
        <v>17.421666666666667</v>
      </c>
      <c r="AE12" s="2">
        <f t="shared" si="6"/>
        <v>31.916333333333366</v>
      </c>
      <c r="AF12" s="2">
        <f t="shared" si="6"/>
        <v>26.488555555555553</v>
      </c>
    </row>
    <row r="13" spans="1:32" x14ac:dyDescent="0.25">
      <c r="A13">
        <v>9</v>
      </c>
      <c r="B13" t="s">
        <v>278</v>
      </c>
      <c r="C13" s="8">
        <v>8.9999999999999993E-3</v>
      </c>
      <c r="D13" s="8">
        <v>0</v>
      </c>
      <c r="E13" s="8">
        <v>0</v>
      </c>
      <c r="F13" s="8">
        <v>192.34099999999998</v>
      </c>
      <c r="G13" s="8">
        <v>8.3570000000000011</v>
      </c>
      <c r="H13" s="8">
        <v>55.767999999999979</v>
      </c>
      <c r="I13" s="8">
        <v>561.77200000000016</v>
      </c>
      <c r="J13" s="8">
        <v>165.17799999999997</v>
      </c>
      <c r="K13" s="8">
        <v>447.8429999999999</v>
      </c>
      <c r="L13" s="8">
        <v>393.65199999999976</v>
      </c>
      <c r="M13" s="8">
        <v>32.650999999999989</v>
      </c>
      <c r="N13" s="8">
        <v>21.917000000000016</v>
      </c>
      <c r="O13" s="4" t="s">
        <v>1575</v>
      </c>
      <c r="P13" s="14">
        <v>1</v>
      </c>
      <c r="Q13" s="14">
        <v>1</v>
      </c>
      <c r="S13" s="15" t="s">
        <v>1562</v>
      </c>
      <c r="T13" s="5">
        <f>COUNTIF(P5:P99,"=1")</f>
        <v>10</v>
      </c>
      <c r="U13" s="2">
        <f>AVERAGEIF($P$5:$P$99,"=1",C5:C99)</f>
        <v>3.2271999999999998</v>
      </c>
      <c r="V13" s="2">
        <f t="shared" ref="V13:AF13" si="7">AVERAGEIF($P$5:$P$99,"=1",D5:D99)</f>
        <v>16.079099999999997</v>
      </c>
      <c r="W13" s="2">
        <f t="shared" si="7"/>
        <v>71.705599999999919</v>
      </c>
      <c r="X13" s="2">
        <f t="shared" si="7"/>
        <v>144.94069999999999</v>
      </c>
      <c r="Y13" s="2">
        <f t="shared" si="7"/>
        <v>30.192600000000006</v>
      </c>
      <c r="Z13" s="2">
        <f t="shared" si="7"/>
        <v>167.20900000000006</v>
      </c>
      <c r="AA13" s="2">
        <f t="shared" si="7"/>
        <v>317.06529999999992</v>
      </c>
      <c r="AB13" s="2">
        <f t="shared" si="7"/>
        <v>223.79930000000004</v>
      </c>
      <c r="AC13" s="2">
        <f t="shared" si="7"/>
        <v>229.99850000000001</v>
      </c>
      <c r="AD13" s="2">
        <f t="shared" si="7"/>
        <v>372.13599999999997</v>
      </c>
      <c r="AE13" s="2">
        <f t="shared" si="7"/>
        <v>178.73580000000001</v>
      </c>
      <c r="AF13" s="2">
        <f t="shared" si="7"/>
        <v>102.2625</v>
      </c>
    </row>
    <row r="14" spans="1:32" x14ac:dyDescent="0.25">
      <c r="A14">
        <v>10</v>
      </c>
      <c r="B14" t="s">
        <v>107</v>
      </c>
      <c r="C14" s="8">
        <v>0</v>
      </c>
      <c r="D14" s="8">
        <v>0.25900000000000001</v>
      </c>
      <c r="E14" s="8">
        <v>0</v>
      </c>
      <c r="F14" s="8">
        <v>68.528999999999996</v>
      </c>
      <c r="G14" s="8">
        <v>4.8179999999999996</v>
      </c>
      <c r="H14" s="8">
        <v>38.436999999999998</v>
      </c>
      <c r="I14" s="8">
        <v>34.521999999999998</v>
      </c>
      <c r="J14" s="8">
        <v>2.7260000000000004</v>
      </c>
      <c r="K14" s="8">
        <v>99.69300000000004</v>
      </c>
      <c r="L14" s="8">
        <v>72.062000000000012</v>
      </c>
      <c r="M14" s="8">
        <v>19.193999999999999</v>
      </c>
      <c r="N14" s="8">
        <v>11.623000000000001</v>
      </c>
      <c r="O14" s="4" t="s">
        <v>1575</v>
      </c>
      <c r="P14" s="14">
        <v>0</v>
      </c>
      <c r="Q14" s="14">
        <v>1</v>
      </c>
      <c r="S14" s="15" t="s">
        <v>1569</v>
      </c>
      <c r="T14" s="5">
        <f>COUNTIF(P5:P99,"=0")</f>
        <v>85</v>
      </c>
      <c r="U14" s="2">
        <f>AVERAGEIF($P$5:$P$99,"=0",C5:C99)</f>
        <v>1.5885647058823535</v>
      </c>
      <c r="V14" s="2">
        <f t="shared" ref="V14:AF14" si="8">AVERAGEIF($P$5:$P$99,"=0",D5:D99)</f>
        <v>23.94802352941176</v>
      </c>
      <c r="W14" s="2">
        <f t="shared" si="8"/>
        <v>12.988752941176472</v>
      </c>
      <c r="X14" s="2">
        <f t="shared" si="8"/>
        <v>41.781270588235287</v>
      </c>
      <c r="Y14" s="2">
        <f t="shared" si="8"/>
        <v>48.827329411764708</v>
      </c>
      <c r="Z14" s="2">
        <f t="shared" si="8"/>
        <v>82.152505882352912</v>
      </c>
      <c r="AA14" s="2">
        <f t="shared" si="8"/>
        <v>253.1036705882353</v>
      </c>
      <c r="AB14" s="2">
        <f t="shared" si="8"/>
        <v>173.59210588235291</v>
      </c>
      <c r="AC14" s="2">
        <f t="shared" si="8"/>
        <v>153.92099999999999</v>
      </c>
      <c r="AD14" s="2">
        <f t="shared" si="8"/>
        <v>64.550717647058818</v>
      </c>
      <c r="AE14" s="2">
        <f t="shared" si="8"/>
        <v>22.443482352941185</v>
      </c>
      <c r="AF14" s="2">
        <f t="shared" si="8"/>
        <v>36.362988235294118</v>
      </c>
    </row>
    <row r="15" spans="1:32" x14ac:dyDescent="0.25">
      <c r="A15">
        <v>11</v>
      </c>
      <c r="B15" t="s">
        <v>279</v>
      </c>
      <c r="C15" s="8">
        <v>0.129</v>
      </c>
      <c r="D15" s="8">
        <v>0</v>
      </c>
      <c r="E15" s="8">
        <v>0</v>
      </c>
      <c r="F15" s="8">
        <v>431.03100000000001</v>
      </c>
      <c r="G15" s="8">
        <v>8.9860000000000007</v>
      </c>
      <c r="H15" s="8">
        <v>70.48399999999998</v>
      </c>
      <c r="I15" s="8">
        <v>184.67199999999994</v>
      </c>
      <c r="J15" s="8">
        <v>18.919000000000004</v>
      </c>
      <c r="K15" s="8">
        <v>374.45700000000011</v>
      </c>
      <c r="L15" s="8">
        <v>498.34800000000001</v>
      </c>
      <c r="M15" s="8">
        <v>91.693000000000026</v>
      </c>
      <c r="N15" s="8">
        <v>32.692999999999998</v>
      </c>
      <c r="O15" s="4" t="s">
        <v>1575</v>
      </c>
      <c r="P15" s="14">
        <v>1</v>
      </c>
      <c r="Q15" s="14">
        <v>1</v>
      </c>
    </row>
    <row r="16" spans="1:32" x14ac:dyDescent="0.25">
      <c r="A16">
        <v>12</v>
      </c>
      <c r="B16" t="s">
        <v>280</v>
      </c>
      <c r="C16" s="8">
        <v>0</v>
      </c>
      <c r="D16" s="8">
        <v>0</v>
      </c>
      <c r="E16" s="8">
        <v>3.0000000000000001E-3</v>
      </c>
      <c r="F16" s="8">
        <v>418.4429999999997</v>
      </c>
      <c r="G16" s="8">
        <v>5.6849999999999996</v>
      </c>
      <c r="H16" s="8">
        <v>47.678000000000033</v>
      </c>
      <c r="I16" s="8">
        <v>274.90100000000001</v>
      </c>
      <c r="J16" s="8">
        <v>102.06100000000002</v>
      </c>
      <c r="K16" s="8">
        <v>431.85399999999987</v>
      </c>
      <c r="L16" s="8">
        <v>481.78399999999999</v>
      </c>
      <c r="M16" s="8">
        <v>78.721000000000004</v>
      </c>
      <c r="N16" s="8">
        <v>47.716000000000001</v>
      </c>
      <c r="O16" s="4" t="s">
        <v>1575</v>
      </c>
      <c r="P16" s="14">
        <v>1</v>
      </c>
      <c r="Q16" s="14">
        <v>1</v>
      </c>
      <c r="U16" t="s">
        <v>1573</v>
      </c>
    </row>
    <row r="17" spans="1:32" x14ac:dyDescent="0.25">
      <c r="A17">
        <v>13</v>
      </c>
      <c r="B17" t="s">
        <v>95</v>
      </c>
      <c r="C17" s="8">
        <v>0.13300000000000001</v>
      </c>
      <c r="D17" s="8">
        <v>6.7990000000000004</v>
      </c>
      <c r="E17" s="8">
        <v>44.647000000000006</v>
      </c>
      <c r="F17" s="8">
        <v>273.20600000000007</v>
      </c>
      <c r="G17" s="8">
        <v>402.49000000000024</v>
      </c>
      <c r="H17" s="8">
        <v>344.02599999999995</v>
      </c>
      <c r="I17" s="8">
        <v>465.6049999999999</v>
      </c>
      <c r="J17" s="8">
        <v>286.75500000000017</v>
      </c>
      <c r="K17" s="8">
        <v>381.24299999999994</v>
      </c>
      <c r="L17" s="8">
        <v>97.994000000000057</v>
      </c>
      <c r="M17" s="8">
        <v>0</v>
      </c>
      <c r="N17" s="8">
        <v>10.189999999999998</v>
      </c>
      <c r="O17" s="4" t="s">
        <v>1576</v>
      </c>
      <c r="P17" s="14">
        <v>0</v>
      </c>
      <c r="Q17" s="1">
        <v>3</v>
      </c>
      <c r="U17" s="7" t="s">
        <v>0</v>
      </c>
      <c r="V17" s="6" t="s">
        <v>1</v>
      </c>
      <c r="W17" s="7" t="s">
        <v>2</v>
      </c>
      <c r="X17" s="6" t="s">
        <v>3</v>
      </c>
      <c r="Y17" s="7" t="s">
        <v>4</v>
      </c>
      <c r="Z17" s="6" t="s">
        <v>5</v>
      </c>
      <c r="AA17" s="7" t="s">
        <v>6</v>
      </c>
      <c r="AB17" s="6" t="s">
        <v>7</v>
      </c>
      <c r="AC17" s="7" t="s">
        <v>8</v>
      </c>
      <c r="AD17" s="6" t="s">
        <v>9</v>
      </c>
      <c r="AE17" s="7" t="s">
        <v>10</v>
      </c>
      <c r="AF17" s="6" t="s">
        <v>11</v>
      </c>
    </row>
    <row r="18" spans="1:32" x14ac:dyDescent="0.25">
      <c r="A18">
        <v>14</v>
      </c>
      <c r="B18" t="s">
        <v>281</v>
      </c>
      <c r="C18" s="8">
        <v>0.66399999999999992</v>
      </c>
      <c r="D18" s="8">
        <v>3.1120000000000001</v>
      </c>
      <c r="E18" s="8">
        <v>18.820999999999998</v>
      </c>
      <c r="F18" s="8">
        <v>227.16700000000006</v>
      </c>
      <c r="G18" s="8">
        <v>370.55599999999987</v>
      </c>
      <c r="H18" s="8">
        <v>474.3010000000001</v>
      </c>
      <c r="I18" s="8">
        <v>589.14199999999926</v>
      </c>
      <c r="J18" s="8">
        <v>188.37999999999997</v>
      </c>
      <c r="K18" s="8">
        <v>288.46000000000004</v>
      </c>
      <c r="L18" s="8">
        <v>130.33700000000002</v>
      </c>
      <c r="M18" s="8">
        <v>0.378</v>
      </c>
      <c r="N18" s="8">
        <v>10.369000000000003</v>
      </c>
      <c r="O18" s="4" t="s">
        <v>1576</v>
      </c>
      <c r="P18" s="14">
        <v>0</v>
      </c>
      <c r="Q18" s="1">
        <v>3</v>
      </c>
      <c r="S18" s="15" t="s">
        <v>1564</v>
      </c>
      <c r="T18" s="5">
        <f>COUNTIF($Q$5:$Q$99,"=1")</f>
        <v>20</v>
      </c>
      <c r="U18" s="11">
        <f>_xlfn.MINIFS(C5:C99,$Q$5:$Q$99,"=1")</f>
        <v>0</v>
      </c>
      <c r="V18" s="11">
        <f t="shared" ref="V18:AF18" si="9">_xlfn.MINIFS(D5:D99,$Q$5:$Q$99,"=1")</f>
        <v>0</v>
      </c>
      <c r="W18" s="11">
        <f t="shared" si="9"/>
        <v>0</v>
      </c>
      <c r="X18" s="11">
        <f t="shared" si="9"/>
        <v>6.2229999999999981</v>
      </c>
      <c r="Y18" s="11">
        <f t="shared" si="9"/>
        <v>2.7E-2</v>
      </c>
      <c r="Z18" s="11">
        <f t="shared" si="9"/>
        <v>22.896000000000001</v>
      </c>
      <c r="AA18" s="11">
        <f t="shared" si="9"/>
        <v>2.2380000000000004</v>
      </c>
      <c r="AB18" s="11">
        <f t="shared" si="9"/>
        <v>0.16</v>
      </c>
      <c r="AC18" s="11">
        <f t="shared" si="9"/>
        <v>46.944999999999986</v>
      </c>
      <c r="AD18" s="11">
        <f t="shared" si="9"/>
        <v>25.332999999999998</v>
      </c>
      <c r="AE18" s="11">
        <f t="shared" si="9"/>
        <v>0.187</v>
      </c>
      <c r="AF18" s="11">
        <f t="shared" si="9"/>
        <v>3.3580000000000001</v>
      </c>
    </row>
    <row r="19" spans="1:32" x14ac:dyDescent="0.25">
      <c r="A19">
        <v>15</v>
      </c>
      <c r="B19" t="s">
        <v>282</v>
      </c>
      <c r="C19" s="8">
        <v>0</v>
      </c>
      <c r="D19" s="8">
        <v>5.3460000000000001</v>
      </c>
      <c r="E19" s="8">
        <v>41.111999999999988</v>
      </c>
      <c r="F19" s="8">
        <v>203.91399999999996</v>
      </c>
      <c r="G19" s="8">
        <v>424.92299999999989</v>
      </c>
      <c r="H19" s="8">
        <v>470.45399999999967</v>
      </c>
      <c r="I19" s="8">
        <v>589.35900000000129</v>
      </c>
      <c r="J19" s="8">
        <v>188.28699999999995</v>
      </c>
      <c r="K19" s="8">
        <v>331.80000000000013</v>
      </c>
      <c r="L19" s="8">
        <v>46.704000000000001</v>
      </c>
      <c r="M19" s="8">
        <v>0</v>
      </c>
      <c r="N19" s="8">
        <v>7.16</v>
      </c>
      <c r="O19" s="4" t="s">
        <v>1576</v>
      </c>
      <c r="P19" s="14">
        <v>0</v>
      </c>
      <c r="Q19" s="1">
        <v>3</v>
      </c>
      <c r="S19" s="15" t="s">
        <v>1565</v>
      </c>
      <c r="T19" s="5">
        <f>COUNTIF($Q$5:$Q$99,"=2")</f>
        <v>25</v>
      </c>
      <c r="U19" s="11">
        <f>_xlfn.MINIFS(C5:C99,$Q$5:$Q$99,"=2")</f>
        <v>0</v>
      </c>
      <c r="V19" s="11">
        <f t="shared" ref="V19:AF19" si="10">_xlfn.MINIFS(D5:D99,$Q$5:$Q$99,"=2")</f>
        <v>0</v>
      </c>
      <c r="W19" s="11">
        <f t="shared" si="10"/>
        <v>0.93800000000000006</v>
      </c>
      <c r="X19" s="11">
        <f t="shared" si="10"/>
        <v>1.0959999999999999</v>
      </c>
      <c r="Y19" s="11">
        <f t="shared" si="10"/>
        <v>0</v>
      </c>
      <c r="Z19" s="11">
        <f t="shared" si="10"/>
        <v>1.9320000000000002</v>
      </c>
      <c r="AA19" s="11">
        <f t="shared" si="10"/>
        <v>6.6989999999999998</v>
      </c>
      <c r="AB19" s="11">
        <f t="shared" si="10"/>
        <v>2.8769999999999993</v>
      </c>
      <c r="AC19" s="11">
        <f t="shared" si="10"/>
        <v>5.830000000000001</v>
      </c>
      <c r="AD19" s="11">
        <f t="shared" si="10"/>
        <v>0.38100000000000001</v>
      </c>
      <c r="AE19" s="11">
        <f t="shared" si="10"/>
        <v>0</v>
      </c>
      <c r="AF19" s="11">
        <f t="shared" si="10"/>
        <v>4.3060000000000009</v>
      </c>
    </row>
    <row r="20" spans="1:32" x14ac:dyDescent="0.25">
      <c r="A20">
        <v>16</v>
      </c>
      <c r="B20" t="s">
        <v>283</v>
      </c>
      <c r="C20" s="8">
        <v>1.2280000000000002</v>
      </c>
      <c r="D20" s="8">
        <v>2.7309999999999999</v>
      </c>
      <c r="E20" s="8">
        <v>7.8129999999999979</v>
      </c>
      <c r="F20" s="8">
        <v>298.47499999999968</v>
      </c>
      <c r="G20" s="8">
        <v>422.19799999999981</v>
      </c>
      <c r="H20" s="8">
        <v>415.28600000000006</v>
      </c>
      <c r="I20" s="8">
        <v>388.34399999999977</v>
      </c>
      <c r="J20" s="8">
        <v>299.86099999999999</v>
      </c>
      <c r="K20" s="8">
        <v>248.5559999999999</v>
      </c>
      <c r="L20" s="8">
        <v>136.7300000000001</v>
      </c>
      <c r="M20" s="8">
        <v>8.402000000000001</v>
      </c>
      <c r="N20" s="8">
        <v>18.314</v>
      </c>
      <c r="O20" s="4" t="s">
        <v>1576</v>
      </c>
      <c r="P20" s="14">
        <v>0</v>
      </c>
      <c r="Q20" s="1">
        <v>3</v>
      </c>
      <c r="S20" s="15" t="s">
        <v>1568</v>
      </c>
      <c r="T20" s="5">
        <f>COUNTIF($Q$5:$Q$99,"=3")</f>
        <v>7</v>
      </c>
      <c r="U20" s="11">
        <f>_xlfn.MINIFS(C5:C99,$Q$5:$Q$99,"=3")</f>
        <v>0</v>
      </c>
      <c r="V20" s="11">
        <f t="shared" ref="V20:AF20" si="11">_xlfn.MINIFS(D5:D99,$Q$5:$Q$99,"=3")</f>
        <v>2.7309999999999999</v>
      </c>
      <c r="W20" s="11">
        <f t="shared" si="11"/>
        <v>7.8129999999999979</v>
      </c>
      <c r="X20" s="11">
        <f t="shared" si="11"/>
        <v>137.51999999999987</v>
      </c>
      <c r="Y20" s="11">
        <f t="shared" si="11"/>
        <v>370.55599999999987</v>
      </c>
      <c r="Z20" s="11">
        <f t="shared" si="11"/>
        <v>344.02599999999995</v>
      </c>
      <c r="AA20" s="11">
        <f t="shared" si="11"/>
        <v>335.24799999999971</v>
      </c>
      <c r="AB20" s="11">
        <f t="shared" si="11"/>
        <v>188.28699999999995</v>
      </c>
      <c r="AC20" s="11">
        <f t="shared" si="11"/>
        <v>248.5559999999999</v>
      </c>
      <c r="AD20" s="11">
        <f t="shared" si="11"/>
        <v>46.704000000000001</v>
      </c>
      <c r="AE20" s="11">
        <f t="shared" si="11"/>
        <v>0</v>
      </c>
      <c r="AF20" s="11">
        <f t="shared" si="11"/>
        <v>7.16</v>
      </c>
    </row>
    <row r="21" spans="1:32" x14ac:dyDescent="0.25">
      <c r="A21">
        <v>17</v>
      </c>
      <c r="B21" t="s">
        <v>284</v>
      </c>
      <c r="C21" s="8">
        <v>6.06</v>
      </c>
      <c r="D21" s="8">
        <v>11.087</v>
      </c>
      <c r="E21" s="8">
        <v>26.986000000000008</v>
      </c>
      <c r="F21" s="8">
        <v>304.10700000000008</v>
      </c>
      <c r="G21" s="8">
        <v>700.26599999999951</v>
      </c>
      <c r="H21" s="8">
        <v>825.14099999999871</v>
      </c>
      <c r="I21" s="8">
        <v>788.44800000000089</v>
      </c>
      <c r="J21" s="8">
        <v>657.59199999999987</v>
      </c>
      <c r="K21" s="8">
        <v>577.71499999999867</v>
      </c>
      <c r="L21" s="8">
        <v>266.64399999999995</v>
      </c>
      <c r="M21" s="8">
        <v>3.9309999999999996</v>
      </c>
      <c r="N21" s="8">
        <v>48.933999999999976</v>
      </c>
      <c r="O21" s="4" t="s">
        <v>1576</v>
      </c>
      <c r="P21" s="14">
        <v>0</v>
      </c>
      <c r="Q21" s="1">
        <v>3</v>
      </c>
      <c r="S21" s="15" t="s">
        <v>1566</v>
      </c>
      <c r="T21" s="5">
        <f>COUNTIF($Q$5:$Q$99,"=4")</f>
        <v>26</v>
      </c>
      <c r="U21" s="11">
        <f>_xlfn.MINIFS(C5:C99,$Q$5:$Q$99,"=4")</f>
        <v>0</v>
      </c>
      <c r="V21" s="11">
        <f t="shared" ref="V21:AF21" si="12">_xlfn.MINIFS(D5:D99,$Q$5:$Q$99,"=4")</f>
        <v>0.47900000000000004</v>
      </c>
      <c r="W21" s="11">
        <f t="shared" si="12"/>
        <v>0</v>
      </c>
      <c r="X21" s="11">
        <f t="shared" si="12"/>
        <v>1.0140000000000002</v>
      </c>
      <c r="Y21" s="11">
        <f t="shared" si="12"/>
        <v>0</v>
      </c>
      <c r="Z21" s="11">
        <f t="shared" si="12"/>
        <v>1.4269999999999994</v>
      </c>
      <c r="AA21" s="11">
        <f t="shared" si="12"/>
        <v>118.60000000000004</v>
      </c>
      <c r="AB21" s="11">
        <f t="shared" si="12"/>
        <v>18.568999999999996</v>
      </c>
      <c r="AC21" s="11">
        <f t="shared" si="12"/>
        <v>50.458000000000006</v>
      </c>
      <c r="AD21" s="11">
        <f t="shared" si="12"/>
        <v>0.20900000000000002</v>
      </c>
      <c r="AE21" s="11">
        <f t="shared" si="12"/>
        <v>0</v>
      </c>
      <c r="AF21" s="11">
        <f t="shared" si="12"/>
        <v>0.47099999999999997</v>
      </c>
    </row>
    <row r="22" spans="1:32" x14ac:dyDescent="0.25">
      <c r="A22">
        <v>18</v>
      </c>
      <c r="B22" t="s">
        <v>94</v>
      </c>
      <c r="C22" s="8">
        <v>0</v>
      </c>
      <c r="D22" s="8">
        <v>22.880999999999997</v>
      </c>
      <c r="E22" s="8">
        <v>0.6399999999999999</v>
      </c>
      <c r="F22" s="8">
        <v>1.7929999999999997</v>
      </c>
      <c r="G22" s="8">
        <v>4.2629999999999999</v>
      </c>
      <c r="H22" s="8">
        <v>48.831000000000003</v>
      </c>
      <c r="I22" s="8">
        <v>225.70800000000003</v>
      </c>
      <c r="J22" s="8">
        <v>336.87699999999984</v>
      </c>
      <c r="K22" s="8">
        <v>200.42899999999992</v>
      </c>
      <c r="L22" s="8">
        <v>4.4540000000000006</v>
      </c>
      <c r="M22" s="8">
        <v>0</v>
      </c>
      <c r="N22" s="8">
        <v>23.760000000000005</v>
      </c>
      <c r="O22" s="4" t="s">
        <v>1577</v>
      </c>
      <c r="P22" s="14">
        <v>0</v>
      </c>
      <c r="Q22" s="1">
        <v>4</v>
      </c>
      <c r="S22" s="15" t="s">
        <v>1567</v>
      </c>
      <c r="T22" s="5">
        <f>COUNTIF($Q$5:$Q$99,"=5")</f>
        <v>8</v>
      </c>
      <c r="U22" s="11">
        <f>_xlfn.MINIFS(C5:C99,$Q$5:$Q$99,"=5")</f>
        <v>0</v>
      </c>
      <c r="V22" s="11">
        <f t="shared" ref="V22:AF22" si="13">_xlfn.MINIFS(D5:D99,$Q$5:$Q$99,"=5")</f>
        <v>0</v>
      </c>
      <c r="W22" s="11">
        <f t="shared" si="13"/>
        <v>0.38</v>
      </c>
      <c r="X22" s="11">
        <f t="shared" si="13"/>
        <v>0</v>
      </c>
      <c r="Y22" s="11">
        <f t="shared" si="13"/>
        <v>0</v>
      </c>
      <c r="Z22" s="11">
        <f t="shared" si="13"/>
        <v>0.7370000000000001</v>
      </c>
      <c r="AA22" s="11">
        <f t="shared" si="13"/>
        <v>23.116</v>
      </c>
      <c r="AB22" s="11">
        <f t="shared" si="13"/>
        <v>7.8460000000000001</v>
      </c>
      <c r="AC22" s="11">
        <f t="shared" si="13"/>
        <v>2.2029999999999998</v>
      </c>
      <c r="AD22" s="11">
        <f t="shared" si="13"/>
        <v>0</v>
      </c>
      <c r="AE22" s="11">
        <f t="shared" si="13"/>
        <v>0</v>
      </c>
      <c r="AF22" s="11">
        <f t="shared" si="13"/>
        <v>0</v>
      </c>
    </row>
    <row r="23" spans="1:32" x14ac:dyDescent="0.25">
      <c r="A23">
        <v>19</v>
      </c>
      <c r="B23" t="s">
        <v>103</v>
      </c>
      <c r="C23" s="8">
        <v>0</v>
      </c>
      <c r="D23" s="8">
        <v>27.035999999999998</v>
      </c>
      <c r="E23" s="8">
        <v>1.6220000000000001</v>
      </c>
      <c r="F23" s="8">
        <v>22.052</v>
      </c>
      <c r="G23" s="8">
        <v>16.259</v>
      </c>
      <c r="H23" s="8">
        <v>117.31499999999997</v>
      </c>
      <c r="I23" s="8">
        <v>206.84200000000016</v>
      </c>
      <c r="J23" s="8">
        <v>141.45100000000002</v>
      </c>
      <c r="K23" s="8">
        <v>74.105000000000004</v>
      </c>
      <c r="L23" s="8">
        <v>3.2550000000000003</v>
      </c>
      <c r="M23" s="8">
        <v>0.32</v>
      </c>
      <c r="N23" s="8">
        <v>1.2360000000000002</v>
      </c>
      <c r="O23" s="4" t="s">
        <v>1577</v>
      </c>
      <c r="P23" s="14">
        <v>0</v>
      </c>
      <c r="Q23" s="1">
        <v>4</v>
      </c>
      <c r="S23" s="15" t="s">
        <v>1597</v>
      </c>
      <c r="T23" s="5">
        <f>COUNTIF($Q$5:$Q$99,"=6")</f>
        <v>9</v>
      </c>
      <c r="U23" s="11">
        <f>_xlfn.MINIFS(C5:C99,$Q$5:$Q$99,"=6")</f>
        <v>0</v>
      </c>
      <c r="V23" s="11">
        <f t="shared" ref="V23:AF23" si="14">_xlfn.MINIFS(D5:D99,$Q$5:$Q$99,"=6")</f>
        <v>40.974000000000011</v>
      </c>
      <c r="W23" s="11">
        <f t="shared" si="14"/>
        <v>18.829000000000001</v>
      </c>
      <c r="X23" s="11">
        <f t="shared" si="14"/>
        <v>15.922999999999995</v>
      </c>
      <c r="Y23" s="11">
        <f t="shared" si="14"/>
        <v>0.82300000000000006</v>
      </c>
      <c r="Z23" s="11">
        <f t="shared" si="14"/>
        <v>2.5369999999999995</v>
      </c>
      <c r="AA23" s="11">
        <f t="shared" si="14"/>
        <v>131.98700000000005</v>
      </c>
      <c r="AB23" s="11">
        <f t="shared" si="14"/>
        <v>42.281000000000013</v>
      </c>
      <c r="AC23" s="11">
        <f t="shared" si="14"/>
        <v>81.22499999999998</v>
      </c>
      <c r="AD23" s="11">
        <f t="shared" si="14"/>
        <v>0.66300000000000003</v>
      </c>
      <c r="AE23" s="11">
        <f t="shared" si="14"/>
        <v>7.738999999999999</v>
      </c>
      <c r="AF23" s="11">
        <f t="shared" si="14"/>
        <v>0</v>
      </c>
    </row>
    <row r="24" spans="1:32" x14ac:dyDescent="0.25">
      <c r="A24">
        <v>20</v>
      </c>
      <c r="B24" t="s">
        <v>285</v>
      </c>
      <c r="C24" s="8">
        <v>0</v>
      </c>
      <c r="D24" s="8">
        <v>30.099999999999998</v>
      </c>
      <c r="E24" s="8">
        <v>0</v>
      </c>
      <c r="F24" s="8">
        <v>4.2720000000000002</v>
      </c>
      <c r="G24" s="8">
        <v>6.4960000000000004</v>
      </c>
      <c r="H24" s="8">
        <v>36.66599999999999</v>
      </c>
      <c r="I24" s="8">
        <v>247.47500000000016</v>
      </c>
      <c r="J24" s="8">
        <v>162.8950000000001</v>
      </c>
      <c r="K24" s="8">
        <v>98.245000000000005</v>
      </c>
      <c r="L24" s="8">
        <v>4.0229999999999997</v>
      </c>
      <c r="M24" s="8">
        <v>9.9000000000000005E-2</v>
      </c>
      <c r="N24" s="8">
        <v>4.1630000000000003</v>
      </c>
      <c r="O24" s="4" t="s">
        <v>1577</v>
      </c>
      <c r="P24" s="14">
        <v>0</v>
      </c>
      <c r="Q24" s="1">
        <v>4</v>
      </c>
      <c r="S24" s="15" t="s">
        <v>1562</v>
      </c>
      <c r="T24" s="5">
        <f>COUNTIF(P5:P99,"=1")</f>
        <v>10</v>
      </c>
      <c r="U24" s="11">
        <f>_xlfn.MINIFS(C5:C99,$P$5:$P$99,"=1")</f>
        <v>0</v>
      </c>
      <c r="V24" s="11">
        <f t="shared" ref="V24:AF24" si="15">_xlfn.MINIFS(D5:D99,$P$5:$P$99,"=1")</f>
        <v>0</v>
      </c>
      <c r="W24" s="11">
        <f t="shared" si="15"/>
        <v>0</v>
      </c>
      <c r="X24" s="11">
        <f t="shared" si="15"/>
        <v>0.86299999999999999</v>
      </c>
      <c r="Y24" s="11">
        <f t="shared" si="15"/>
        <v>0.16200000000000001</v>
      </c>
      <c r="Z24" s="11">
        <f t="shared" si="15"/>
        <v>42.526000000000018</v>
      </c>
      <c r="AA24" s="11">
        <f t="shared" si="15"/>
        <v>5.8529999999999989</v>
      </c>
      <c r="AB24" s="11">
        <f t="shared" si="15"/>
        <v>2.0310000000000001</v>
      </c>
      <c r="AC24" s="11">
        <f t="shared" si="15"/>
        <v>9.3690000000000015</v>
      </c>
      <c r="AD24" s="11">
        <f t="shared" si="15"/>
        <v>1.139</v>
      </c>
      <c r="AE24" s="11">
        <f t="shared" si="15"/>
        <v>0.74199999999999988</v>
      </c>
      <c r="AF24" s="11">
        <f t="shared" si="15"/>
        <v>4.3060000000000009</v>
      </c>
    </row>
    <row r="25" spans="1:32" x14ac:dyDescent="0.25">
      <c r="A25">
        <v>21</v>
      </c>
      <c r="B25" t="s">
        <v>286</v>
      </c>
      <c r="C25" s="8">
        <v>0</v>
      </c>
      <c r="D25" s="8">
        <v>23.731999999999996</v>
      </c>
      <c r="E25" s="8">
        <v>23.589000000000002</v>
      </c>
      <c r="F25" s="8">
        <v>11.985999999999997</v>
      </c>
      <c r="G25" s="8">
        <v>1.585</v>
      </c>
      <c r="H25" s="8">
        <v>8.3590000000000018</v>
      </c>
      <c r="I25" s="8">
        <v>188.79799999999997</v>
      </c>
      <c r="J25" s="8">
        <v>27.432000000000002</v>
      </c>
      <c r="K25" s="8">
        <v>116.43299999999999</v>
      </c>
      <c r="L25" s="8">
        <v>2.8550000000000004</v>
      </c>
      <c r="M25" s="8">
        <v>5.9359999999999999</v>
      </c>
      <c r="N25" s="8">
        <v>8.9979999999999976</v>
      </c>
      <c r="O25" s="4" t="s">
        <v>1578</v>
      </c>
      <c r="P25" s="14">
        <v>0</v>
      </c>
      <c r="Q25" s="1">
        <v>4</v>
      </c>
      <c r="S25" s="15" t="s">
        <v>1569</v>
      </c>
      <c r="T25" s="5">
        <f>COUNTIF(P5:P99,"=0")</f>
        <v>85</v>
      </c>
      <c r="U25" s="11">
        <f>_xlfn.MINIFS(C5:C99,$P$5:$P$99,"=0")</f>
        <v>0</v>
      </c>
      <c r="V25" s="11">
        <f t="shared" ref="V25:AF25" si="16">_xlfn.MINIFS(D5:D99,$P$5:$P$99,"=0")</f>
        <v>0</v>
      </c>
      <c r="W25" s="11">
        <f t="shared" si="16"/>
        <v>0</v>
      </c>
      <c r="X25" s="11">
        <f t="shared" si="16"/>
        <v>0</v>
      </c>
      <c r="Y25" s="11">
        <f t="shared" si="16"/>
        <v>0</v>
      </c>
      <c r="Z25" s="11">
        <f t="shared" si="16"/>
        <v>0.7370000000000001</v>
      </c>
      <c r="AA25" s="11">
        <f t="shared" si="16"/>
        <v>2.2380000000000004</v>
      </c>
      <c r="AB25" s="11">
        <f t="shared" si="16"/>
        <v>0.16</v>
      </c>
      <c r="AC25" s="11">
        <f t="shared" si="16"/>
        <v>2.2029999999999998</v>
      </c>
      <c r="AD25" s="11">
        <f t="shared" si="16"/>
        <v>0</v>
      </c>
      <c r="AE25" s="11">
        <f t="shared" si="16"/>
        <v>0</v>
      </c>
      <c r="AF25" s="11">
        <f t="shared" si="16"/>
        <v>0</v>
      </c>
    </row>
    <row r="26" spans="1:32" x14ac:dyDescent="0.25">
      <c r="A26">
        <v>22</v>
      </c>
      <c r="B26" t="s">
        <v>287</v>
      </c>
      <c r="C26" s="8">
        <v>0</v>
      </c>
      <c r="D26" s="8">
        <v>21.712</v>
      </c>
      <c r="E26" s="8">
        <v>2.5680000000000001</v>
      </c>
      <c r="F26" s="8">
        <v>23.322999999999997</v>
      </c>
      <c r="G26" s="8">
        <v>2.8140000000000005</v>
      </c>
      <c r="H26" s="8">
        <v>51.127000000000017</v>
      </c>
      <c r="I26" s="8">
        <v>238.97299999999981</v>
      </c>
      <c r="J26" s="8">
        <v>380.49399999999974</v>
      </c>
      <c r="K26" s="8">
        <v>192.72000000000008</v>
      </c>
      <c r="L26" s="8">
        <v>11.545999999999998</v>
      </c>
      <c r="M26" s="8">
        <v>1.7000000000000001E-2</v>
      </c>
      <c r="N26" s="8">
        <v>10.481</v>
      </c>
      <c r="O26" s="4" t="s">
        <v>1579</v>
      </c>
      <c r="P26" s="14">
        <v>0</v>
      </c>
      <c r="Q26" s="1">
        <v>2</v>
      </c>
    </row>
    <row r="27" spans="1:32" x14ac:dyDescent="0.25">
      <c r="A27">
        <v>23</v>
      </c>
      <c r="B27" t="s">
        <v>288</v>
      </c>
      <c r="C27" s="8">
        <v>0</v>
      </c>
      <c r="D27" s="8">
        <v>26.101999999999997</v>
      </c>
      <c r="E27" s="8">
        <v>4.3230000000000004</v>
      </c>
      <c r="F27" s="8">
        <v>21.785999999999998</v>
      </c>
      <c r="G27" s="8">
        <v>2E-3</v>
      </c>
      <c r="H27" s="8">
        <v>180.23699999999994</v>
      </c>
      <c r="I27" s="8">
        <v>737.72299999999996</v>
      </c>
      <c r="J27" s="8">
        <v>183.524</v>
      </c>
      <c r="K27" s="8">
        <v>130.24199999999996</v>
      </c>
      <c r="L27" s="8">
        <v>7.48</v>
      </c>
      <c r="M27" s="8">
        <v>0</v>
      </c>
      <c r="N27" s="8">
        <v>17.676999999999996</v>
      </c>
      <c r="O27" s="4" t="s">
        <v>1579</v>
      </c>
      <c r="P27" s="14">
        <v>0</v>
      </c>
      <c r="Q27" s="1">
        <v>2</v>
      </c>
      <c r="U27" t="s">
        <v>1598</v>
      </c>
    </row>
    <row r="28" spans="1:32" x14ac:dyDescent="0.25">
      <c r="A28">
        <v>24</v>
      </c>
      <c r="B28" t="s">
        <v>289</v>
      </c>
      <c r="C28" s="8">
        <v>4.7E-2</v>
      </c>
      <c r="D28" s="8">
        <v>6.1229999999999993</v>
      </c>
      <c r="E28" s="8">
        <v>13.104000000000001</v>
      </c>
      <c r="F28" s="8">
        <v>1.6010000000000002</v>
      </c>
      <c r="G28" s="8">
        <v>2.7449999999999997</v>
      </c>
      <c r="H28" s="8">
        <v>3.419</v>
      </c>
      <c r="I28" s="8">
        <v>179.99600000000007</v>
      </c>
      <c r="J28" s="8">
        <v>91.375000000000028</v>
      </c>
      <c r="K28" s="8">
        <v>50.458000000000006</v>
      </c>
      <c r="L28" s="8">
        <v>5.3679999999999986</v>
      </c>
      <c r="M28" s="8">
        <v>2.0840000000000001</v>
      </c>
      <c r="N28" s="8">
        <v>7.2930000000000001</v>
      </c>
      <c r="O28" s="4" t="s">
        <v>1580</v>
      </c>
      <c r="P28" s="14">
        <v>0</v>
      </c>
      <c r="Q28" s="1">
        <v>4</v>
      </c>
      <c r="U28" s="7" t="s">
        <v>0</v>
      </c>
      <c r="V28" s="6" t="s">
        <v>1</v>
      </c>
      <c r="W28" s="7" t="s">
        <v>2</v>
      </c>
      <c r="X28" s="6" t="s">
        <v>3</v>
      </c>
      <c r="Y28" s="7" t="s">
        <v>4</v>
      </c>
      <c r="Z28" s="6" t="s">
        <v>5</v>
      </c>
      <c r="AA28" s="7" t="s">
        <v>6</v>
      </c>
      <c r="AB28" s="6" t="s">
        <v>7</v>
      </c>
      <c r="AC28" s="7" t="s">
        <v>8</v>
      </c>
      <c r="AD28" s="6" t="s">
        <v>9</v>
      </c>
      <c r="AE28" s="7" t="s">
        <v>10</v>
      </c>
      <c r="AF28" s="6" t="s">
        <v>11</v>
      </c>
    </row>
    <row r="29" spans="1:32" x14ac:dyDescent="0.25">
      <c r="A29">
        <v>25</v>
      </c>
      <c r="B29" t="s">
        <v>90</v>
      </c>
      <c r="C29" s="8">
        <v>0</v>
      </c>
      <c r="D29" s="8">
        <v>1.7000000000000001E-2</v>
      </c>
      <c r="E29" s="8">
        <v>1.6599999999999995</v>
      </c>
      <c r="F29" s="8">
        <v>7.9999999999999988E-2</v>
      </c>
      <c r="G29" s="8">
        <v>0</v>
      </c>
      <c r="H29" s="8">
        <v>99.429000000000016</v>
      </c>
      <c r="I29" s="8">
        <v>232.33799999999997</v>
      </c>
      <c r="J29" s="8">
        <v>165.3240000000001</v>
      </c>
      <c r="K29" s="8">
        <v>5.2849999999999984</v>
      </c>
      <c r="L29" s="8">
        <v>0</v>
      </c>
      <c r="M29" s="8">
        <v>0</v>
      </c>
      <c r="N29" s="8">
        <v>0</v>
      </c>
      <c r="O29" s="4" t="s">
        <v>1581</v>
      </c>
      <c r="P29" s="14">
        <v>0</v>
      </c>
      <c r="Q29" s="1">
        <v>5</v>
      </c>
      <c r="S29" s="15" t="s">
        <v>1564</v>
      </c>
      <c r="T29" s="5">
        <f>T18</f>
        <v>20</v>
      </c>
      <c r="U29" s="11">
        <f>_xlfn.MAXIFS(C$5:C$99,$Q$5:$Q$99,"=1")</f>
        <v>39.981000000000002</v>
      </c>
      <c r="V29" s="11">
        <f t="shared" ref="V29:AF29" si="17">_xlfn.MAXIFS(D$5:D$99,$Q$5:$Q$99,"=1")</f>
        <v>99.188999999999965</v>
      </c>
      <c r="W29" s="11">
        <f t="shared" si="17"/>
        <v>710.98499999999922</v>
      </c>
      <c r="X29" s="11">
        <f t="shared" si="17"/>
        <v>431.03100000000001</v>
      </c>
      <c r="Y29" s="11">
        <f t="shared" si="17"/>
        <v>157.41200000000003</v>
      </c>
      <c r="Z29" s="11">
        <f t="shared" si="17"/>
        <v>71.762999999999991</v>
      </c>
      <c r="AA29" s="11">
        <f t="shared" si="17"/>
        <v>561.77200000000016</v>
      </c>
      <c r="AB29" s="11">
        <f t="shared" si="17"/>
        <v>165.17799999999997</v>
      </c>
      <c r="AC29" s="11">
        <f t="shared" si="17"/>
        <v>447.8429999999999</v>
      </c>
      <c r="AD29" s="11">
        <f t="shared" si="17"/>
        <v>974.17699999999991</v>
      </c>
      <c r="AE29" s="11">
        <f t="shared" si="17"/>
        <v>818.21300000000031</v>
      </c>
      <c r="AF29" s="11">
        <f t="shared" si="17"/>
        <v>558.00099999999986</v>
      </c>
    </row>
    <row r="30" spans="1:32" x14ac:dyDescent="0.25">
      <c r="A30">
        <v>26</v>
      </c>
      <c r="B30" t="s">
        <v>106</v>
      </c>
      <c r="C30" s="8">
        <v>0</v>
      </c>
      <c r="D30" s="8">
        <v>0</v>
      </c>
      <c r="E30" s="8">
        <v>0.38</v>
      </c>
      <c r="F30" s="8">
        <v>0.86299999999999999</v>
      </c>
      <c r="G30" s="8">
        <v>0.65699999999999992</v>
      </c>
      <c r="H30" s="8">
        <v>179.04600000000008</v>
      </c>
      <c r="I30" s="8">
        <v>227.03200000000004</v>
      </c>
      <c r="J30" s="8">
        <v>337.54800000000012</v>
      </c>
      <c r="K30" s="8">
        <v>9.3690000000000015</v>
      </c>
      <c r="L30" s="8">
        <v>1.139</v>
      </c>
      <c r="M30" s="8">
        <v>0.74199999999999988</v>
      </c>
      <c r="N30" s="8">
        <v>5.2110000000000012</v>
      </c>
      <c r="O30" s="4" t="s">
        <v>1581</v>
      </c>
      <c r="P30" s="14">
        <v>1</v>
      </c>
      <c r="Q30" s="1">
        <v>5</v>
      </c>
      <c r="S30" s="15" t="s">
        <v>1565</v>
      </c>
      <c r="T30" s="5">
        <f t="shared" ref="T30:T35" si="18">T19</f>
        <v>25</v>
      </c>
      <c r="U30" s="11">
        <f>_xlfn.MAXIFS(C$5:C$99,$Q$5:$Q$99,"=2")</f>
        <v>0.94400000000000006</v>
      </c>
      <c r="V30" s="11">
        <f t="shared" ref="V30:AF30" si="19">_xlfn.MAXIFS(D$5:D$99,$Q$5:$Q$99,"=2")</f>
        <v>32.346000000000004</v>
      </c>
      <c r="W30" s="11">
        <f t="shared" si="19"/>
        <v>10.595000000000002</v>
      </c>
      <c r="X30" s="11">
        <f t="shared" si="19"/>
        <v>55.079000000000001</v>
      </c>
      <c r="Y30" s="11">
        <f t="shared" si="19"/>
        <v>144.36700000000008</v>
      </c>
      <c r="Z30" s="11">
        <f t="shared" si="19"/>
        <v>597.00600000000043</v>
      </c>
      <c r="AA30" s="11">
        <f t="shared" si="19"/>
        <v>1145.800999999999</v>
      </c>
      <c r="AB30" s="11">
        <f t="shared" si="19"/>
        <v>666.07000000000028</v>
      </c>
      <c r="AC30" s="11">
        <f t="shared" si="19"/>
        <v>547.64600000000019</v>
      </c>
      <c r="AD30" s="11">
        <f t="shared" si="19"/>
        <v>446.3950000000001</v>
      </c>
      <c r="AE30" s="11">
        <f t="shared" si="19"/>
        <v>60.244000000000007</v>
      </c>
      <c r="AF30" s="11">
        <f t="shared" si="19"/>
        <v>119.32400000000003</v>
      </c>
    </row>
    <row r="31" spans="1:32" x14ac:dyDescent="0.25">
      <c r="A31">
        <v>27</v>
      </c>
      <c r="B31" t="s">
        <v>290</v>
      </c>
      <c r="C31" s="8">
        <v>0</v>
      </c>
      <c r="D31" s="8">
        <v>8.0000000000000002E-3</v>
      </c>
      <c r="E31" s="8">
        <v>3.1109999999999993</v>
      </c>
      <c r="F31" s="8">
        <v>0.49500000000000005</v>
      </c>
      <c r="G31" s="8">
        <v>0</v>
      </c>
      <c r="H31" s="8">
        <v>18.803000000000004</v>
      </c>
      <c r="I31" s="8">
        <v>265.49499999999961</v>
      </c>
      <c r="J31" s="8">
        <v>347.41599999999988</v>
      </c>
      <c r="K31" s="8">
        <v>5.5009999999999994</v>
      </c>
      <c r="L31" s="8">
        <v>1.6E-2</v>
      </c>
      <c r="M31" s="8">
        <v>1.6420000000000001</v>
      </c>
      <c r="N31" s="8">
        <v>4.2000000000000003E-2</v>
      </c>
      <c r="O31" s="4" t="s">
        <v>1581</v>
      </c>
      <c r="P31" s="14">
        <v>0</v>
      </c>
      <c r="Q31" s="1">
        <v>5</v>
      </c>
      <c r="S31" s="15" t="s">
        <v>1568</v>
      </c>
      <c r="T31" s="5">
        <f t="shared" si="18"/>
        <v>7</v>
      </c>
      <c r="U31" s="11">
        <f>_xlfn.MAXIFS(C$5:C$99,$Q$5:$Q$99,"=3")</f>
        <v>20.671000000000003</v>
      </c>
      <c r="V31" s="11">
        <f t="shared" ref="V31:AF31" si="20">_xlfn.MAXIFS(D$5:D$99,$Q$5:$Q$99,"=3")</f>
        <v>11.087</v>
      </c>
      <c r="W31" s="11">
        <f t="shared" si="20"/>
        <v>44.647000000000006</v>
      </c>
      <c r="X31" s="11">
        <f t="shared" si="20"/>
        <v>304.10700000000008</v>
      </c>
      <c r="Y31" s="11">
        <f t="shared" si="20"/>
        <v>700.26599999999951</v>
      </c>
      <c r="Z31" s="11">
        <f t="shared" si="20"/>
        <v>825.14099999999871</v>
      </c>
      <c r="AA31" s="11">
        <f t="shared" si="20"/>
        <v>788.44800000000089</v>
      </c>
      <c r="AB31" s="11">
        <f t="shared" si="20"/>
        <v>657.59199999999987</v>
      </c>
      <c r="AC31" s="11">
        <f t="shared" si="20"/>
        <v>577.71499999999867</v>
      </c>
      <c r="AD31" s="11">
        <f t="shared" si="20"/>
        <v>266.64399999999995</v>
      </c>
      <c r="AE31" s="11">
        <f t="shared" si="20"/>
        <v>8.402000000000001</v>
      </c>
      <c r="AF31" s="11">
        <f t="shared" si="20"/>
        <v>48.933999999999976</v>
      </c>
    </row>
    <row r="32" spans="1:32" x14ac:dyDescent="0.25">
      <c r="A32">
        <v>28</v>
      </c>
      <c r="B32" t="s">
        <v>291</v>
      </c>
      <c r="C32" s="8">
        <v>3.1699999999999964</v>
      </c>
      <c r="D32" s="8">
        <v>125.83600000000004</v>
      </c>
      <c r="E32" s="8">
        <v>35.263000000000005</v>
      </c>
      <c r="F32" s="8">
        <v>62.585999999999999</v>
      </c>
      <c r="G32" s="8">
        <v>14.873999999999986</v>
      </c>
      <c r="H32" s="8">
        <v>87.725000000000009</v>
      </c>
      <c r="I32" s="8">
        <v>589.04399999999953</v>
      </c>
      <c r="J32" s="8">
        <v>362.23799999999949</v>
      </c>
      <c r="K32" s="8">
        <v>260.63599999999985</v>
      </c>
      <c r="L32" s="8">
        <v>27.938000000000009</v>
      </c>
      <c r="M32" s="8">
        <v>81.588000000000051</v>
      </c>
      <c r="N32" s="8">
        <v>2.0459999999999967</v>
      </c>
      <c r="O32" s="4" t="s">
        <v>1582</v>
      </c>
      <c r="P32" s="14">
        <v>0</v>
      </c>
      <c r="Q32" s="1">
        <v>6</v>
      </c>
      <c r="S32" s="15" t="s">
        <v>1566</v>
      </c>
      <c r="T32" s="5">
        <f t="shared" si="18"/>
        <v>26</v>
      </c>
      <c r="U32" s="11">
        <f>_xlfn.MAXIFS(C$5:C$99,$Q$5:$Q$99,"=4")</f>
        <v>2.1779999999999999</v>
      </c>
      <c r="V32" s="11">
        <f t="shared" ref="V32:AF32" si="21">_xlfn.MAXIFS(D$5:D$99,$Q$5:$Q$99,"=4")</f>
        <v>126.31299999999996</v>
      </c>
      <c r="W32" s="11">
        <f t="shared" si="21"/>
        <v>28.533000000000001</v>
      </c>
      <c r="X32" s="11">
        <f t="shared" si="21"/>
        <v>80.321999999999974</v>
      </c>
      <c r="Y32" s="11">
        <f t="shared" si="21"/>
        <v>88.506000000000014</v>
      </c>
      <c r="Z32" s="11">
        <f t="shared" si="21"/>
        <v>224.76499999999996</v>
      </c>
      <c r="AA32" s="11">
        <f t="shared" si="21"/>
        <v>482.2229999999999</v>
      </c>
      <c r="AB32" s="11">
        <f t="shared" si="21"/>
        <v>489.6209999999997</v>
      </c>
      <c r="AC32" s="11">
        <f t="shared" si="21"/>
        <v>279.70999999999992</v>
      </c>
      <c r="AD32" s="11">
        <f t="shared" si="21"/>
        <v>148.10100000000003</v>
      </c>
      <c r="AE32" s="11">
        <f t="shared" si="21"/>
        <v>44.291000000000004</v>
      </c>
      <c r="AF32" s="11">
        <f t="shared" si="21"/>
        <v>119.44</v>
      </c>
    </row>
    <row r="33" spans="1:32" x14ac:dyDescent="0.25">
      <c r="A33">
        <v>29</v>
      </c>
      <c r="B33" t="s">
        <v>292</v>
      </c>
      <c r="C33" s="8">
        <v>0</v>
      </c>
      <c r="D33" s="8">
        <v>46.475000000000001</v>
      </c>
      <c r="E33" s="8">
        <v>18.829000000000001</v>
      </c>
      <c r="F33" s="8">
        <v>16.919999999999998</v>
      </c>
      <c r="G33" s="8">
        <v>0.82300000000000006</v>
      </c>
      <c r="H33" s="8">
        <v>2.5369999999999995</v>
      </c>
      <c r="I33" s="8">
        <v>504.37200000000007</v>
      </c>
      <c r="J33" s="8">
        <v>42.281000000000013</v>
      </c>
      <c r="K33" s="8">
        <v>155.58500000000001</v>
      </c>
      <c r="L33" s="8">
        <v>5.6790000000000003</v>
      </c>
      <c r="M33" s="8">
        <v>7.738999999999999</v>
      </c>
      <c r="N33" s="8">
        <v>32.836000000000006</v>
      </c>
      <c r="O33" s="4" t="s">
        <v>1582</v>
      </c>
      <c r="P33" s="14">
        <v>0</v>
      </c>
      <c r="Q33" s="1">
        <v>6</v>
      </c>
      <c r="S33" s="15" t="s">
        <v>1567</v>
      </c>
      <c r="T33" s="5">
        <f t="shared" si="18"/>
        <v>8</v>
      </c>
      <c r="U33" s="11">
        <f>_xlfn.MAXIFS(C$5:C$99,$Q$5:$Q$99,"=5")</f>
        <v>2.5159999999999996</v>
      </c>
      <c r="V33" s="11">
        <f t="shared" ref="V33:AF33" si="22">_xlfn.MAXIFS(D$5:D$99,$Q$5:$Q$99,"=5")</f>
        <v>4.6269999999999998</v>
      </c>
      <c r="W33" s="11">
        <f t="shared" si="22"/>
        <v>5.6460000000000008</v>
      </c>
      <c r="X33" s="11">
        <f t="shared" si="22"/>
        <v>2.5249999999999999</v>
      </c>
      <c r="Y33" s="11">
        <f t="shared" si="22"/>
        <v>1.347</v>
      </c>
      <c r="Z33" s="11">
        <f t="shared" si="22"/>
        <v>179.04600000000008</v>
      </c>
      <c r="AA33" s="11">
        <f t="shared" si="22"/>
        <v>274.90099999999984</v>
      </c>
      <c r="AB33" s="11">
        <f t="shared" si="22"/>
        <v>347.41599999999988</v>
      </c>
      <c r="AC33" s="11">
        <f t="shared" si="22"/>
        <v>266.6049999999999</v>
      </c>
      <c r="AD33" s="11">
        <f t="shared" si="22"/>
        <v>5.7009999999999978</v>
      </c>
      <c r="AE33" s="11">
        <f t="shared" si="22"/>
        <v>1.6420000000000001</v>
      </c>
      <c r="AF33" s="11">
        <f t="shared" si="22"/>
        <v>5.2110000000000012</v>
      </c>
    </row>
    <row r="34" spans="1:32" x14ac:dyDescent="0.25">
      <c r="A34">
        <v>30</v>
      </c>
      <c r="B34" t="s">
        <v>293</v>
      </c>
      <c r="C34" s="8">
        <v>0</v>
      </c>
      <c r="D34" s="8">
        <v>64.683000000000007</v>
      </c>
      <c r="E34" s="8">
        <v>37.629999999999995</v>
      </c>
      <c r="F34" s="8">
        <v>15.922999999999995</v>
      </c>
      <c r="G34" s="8">
        <v>1.2810000000000001</v>
      </c>
      <c r="H34" s="8">
        <v>7.729999999999996</v>
      </c>
      <c r="I34" s="8">
        <v>700.46100000000013</v>
      </c>
      <c r="J34" s="8">
        <v>149.02199999999999</v>
      </c>
      <c r="K34" s="8">
        <v>202.09999999999994</v>
      </c>
      <c r="L34" s="8">
        <v>3.0649999999999999</v>
      </c>
      <c r="M34" s="8">
        <v>9.0010000000000012</v>
      </c>
      <c r="N34" s="8">
        <v>38.908000000000001</v>
      </c>
      <c r="O34" s="4" t="s">
        <v>1582</v>
      </c>
      <c r="P34" s="14">
        <v>0</v>
      </c>
      <c r="Q34" s="1">
        <v>6</v>
      </c>
      <c r="S34" s="15" t="s">
        <v>1597</v>
      </c>
      <c r="T34" s="5">
        <f t="shared" si="18"/>
        <v>9</v>
      </c>
      <c r="U34" s="11">
        <f>_xlfn.MAXIFS(C$5:C$99,$Q$5:$Q$99,"=6")</f>
        <v>10.155000000000003</v>
      </c>
      <c r="V34" s="11">
        <f t="shared" ref="V34:AF34" si="23">_xlfn.MAXIFS(D$5:D$99,$Q$5:$Q$99,"=6")</f>
        <v>136.011</v>
      </c>
      <c r="W34" s="11">
        <f t="shared" si="23"/>
        <v>129.93000000000006</v>
      </c>
      <c r="X34" s="11">
        <f t="shared" si="23"/>
        <v>150.22300000000007</v>
      </c>
      <c r="Y34" s="11">
        <f t="shared" si="23"/>
        <v>76.933000000000035</v>
      </c>
      <c r="Z34" s="11">
        <f t="shared" si="23"/>
        <v>87.725000000000009</v>
      </c>
      <c r="AA34" s="11">
        <f t="shared" si="23"/>
        <v>700.46100000000013</v>
      </c>
      <c r="AB34" s="11">
        <f t="shared" si="23"/>
        <v>362.23799999999949</v>
      </c>
      <c r="AC34" s="11">
        <f t="shared" si="23"/>
        <v>260.63599999999985</v>
      </c>
      <c r="AD34" s="11">
        <f t="shared" si="23"/>
        <v>83.199999999999989</v>
      </c>
      <c r="AE34" s="11">
        <f t="shared" si="23"/>
        <v>96.772000000000176</v>
      </c>
      <c r="AF34" s="11">
        <f t="shared" si="23"/>
        <v>73.686000000000007</v>
      </c>
    </row>
    <row r="35" spans="1:32" x14ac:dyDescent="0.25">
      <c r="A35">
        <v>31</v>
      </c>
      <c r="B35" t="s">
        <v>294</v>
      </c>
      <c r="C35" s="8">
        <v>0.57400000000000007</v>
      </c>
      <c r="D35" s="8">
        <v>56.633000000000003</v>
      </c>
      <c r="E35" s="8">
        <v>31.47000000000001</v>
      </c>
      <c r="F35" s="8">
        <v>39.431999999999995</v>
      </c>
      <c r="G35" s="8">
        <v>11.123999999999997</v>
      </c>
      <c r="H35" s="8">
        <v>20.752999999999997</v>
      </c>
      <c r="I35" s="8">
        <v>397.41200000000009</v>
      </c>
      <c r="J35" s="8">
        <v>239.99400000000017</v>
      </c>
      <c r="K35" s="8">
        <v>81.22499999999998</v>
      </c>
      <c r="L35" s="8">
        <v>19.143999999999998</v>
      </c>
      <c r="M35" s="8">
        <v>30.344000000000001</v>
      </c>
      <c r="N35" s="8">
        <v>11.708999999999998</v>
      </c>
      <c r="O35" s="4" t="s">
        <v>1582</v>
      </c>
      <c r="P35" s="14">
        <v>0</v>
      </c>
      <c r="Q35" s="1">
        <v>6</v>
      </c>
      <c r="S35" s="15" t="s">
        <v>1562</v>
      </c>
      <c r="T35" s="5">
        <f t="shared" si="18"/>
        <v>10</v>
      </c>
      <c r="U35" s="11">
        <f>_xlfn.MAXIFS(C$5:C$99,$P$5:$P$99,"=1")</f>
        <v>30.540999999999997</v>
      </c>
      <c r="V35" s="11">
        <f t="shared" ref="V35:AF35" si="24">_xlfn.MAXIFS(D$5:D$99,$P$5:$P$99,"=1")</f>
        <v>84.920999999999992</v>
      </c>
      <c r="W35" s="11">
        <f t="shared" si="24"/>
        <v>710.98499999999922</v>
      </c>
      <c r="X35" s="11">
        <f t="shared" si="24"/>
        <v>431.03100000000001</v>
      </c>
      <c r="Y35" s="11">
        <f t="shared" si="24"/>
        <v>144.36700000000008</v>
      </c>
      <c r="Z35" s="11">
        <f t="shared" si="24"/>
        <v>597.00600000000043</v>
      </c>
      <c r="AA35" s="11">
        <f t="shared" si="24"/>
        <v>1145.800999999999</v>
      </c>
      <c r="AB35" s="11">
        <f t="shared" si="24"/>
        <v>607.1</v>
      </c>
      <c r="AC35" s="11">
        <f t="shared" si="24"/>
        <v>547.64600000000019</v>
      </c>
      <c r="AD35" s="11">
        <f t="shared" si="24"/>
        <v>974.17699999999991</v>
      </c>
      <c r="AE35" s="11">
        <f t="shared" si="24"/>
        <v>818.21300000000031</v>
      </c>
      <c r="AF35" s="11">
        <f t="shared" si="24"/>
        <v>311.38999999999982</v>
      </c>
    </row>
    <row r="36" spans="1:32" x14ac:dyDescent="0.25">
      <c r="A36">
        <v>32</v>
      </c>
      <c r="B36" t="s">
        <v>295</v>
      </c>
      <c r="C36" s="8">
        <v>2.9319999999999999</v>
      </c>
      <c r="D36" s="8">
        <v>136.011</v>
      </c>
      <c r="E36" s="8">
        <v>37.101000000000006</v>
      </c>
      <c r="F36" s="8">
        <v>25.421999999999997</v>
      </c>
      <c r="G36" s="8">
        <v>3.9030000000000005</v>
      </c>
      <c r="H36" s="8">
        <v>19.957999999999998</v>
      </c>
      <c r="I36" s="8">
        <v>188.31400000000008</v>
      </c>
      <c r="J36" s="8">
        <v>139.62600000000009</v>
      </c>
      <c r="K36" s="8">
        <v>159.65600000000001</v>
      </c>
      <c r="L36" s="8">
        <v>12.981000000000002</v>
      </c>
      <c r="M36" s="8">
        <v>31.170999999999999</v>
      </c>
      <c r="N36" s="8">
        <v>0</v>
      </c>
      <c r="O36" s="4" t="s">
        <v>1583</v>
      </c>
      <c r="P36" s="14">
        <v>0</v>
      </c>
      <c r="Q36" s="1">
        <v>6</v>
      </c>
      <c r="S36" s="15" t="s">
        <v>1569</v>
      </c>
      <c r="T36" s="5">
        <f>T25</f>
        <v>85</v>
      </c>
      <c r="U36" s="11">
        <f>_xlfn.MAXIFS(C$5:C$99,$P$5:$P$99,"=0")</f>
        <v>39.981000000000002</v>
      </c>
      <c r="V36" s="11">
        <f t="shared" ref="V36:AF36" si="25">_xlfn.MAXIFS(D$5:D$99,$P$5:$P$99,"=0")</f>
        <v>136.011</v>
      </c>
      <c r="W36" s="11">
        <f t="shared" si="25"/>
        <v>129.93000000000006</v>
      </c>
      <c r="X36" s="11">
        <f t="shared" si="25"/>
        <v>304.63499999999999</v>
      </c>
      <c r="Y36" s="11">
        <f t="shared" si="25"/>
        <v>700.26599999999951</v>
      </c>
      <c r="Z36" s="11">
        <f t="shared" si="25"/>
        <v>825.14099999999871</v>
      </c>
      <c r="AA36" s="11">
        <f t="shared" si="25"/>
        <v>788.44800000000089</v>
      </c>
      <c r="AB36" s="11">
        <f t="shared" si="25"/>
        <v>666.07000000000028</v>
      </c>
      <c r="AC36" s="11">
        <f t="shared" si="25"/>
        <v>577.71499999999867</v>
      </c>
      <c r="AD36" s="11">
        <f t="shared" si="25"/>
        <v>854.68999999999971</v>
      </c>
      <c r="AE36" s="11">
        <f t="shared" si="25"/>
        <v>422.68900000000002</v>
      </c>
      <c r="AF36" s="11">
        <f t="shared" si="25"/>
        <v>558.00099999999986</v>
      </c>
    </row>
    <row r="37" spans="1:32" x14ac:dyDescent="0.25">
      <c r="A37">
        <v>33</v>
      </c>
      <c r="B37" t="s">
        <v>105</v>
      </c>
      <c r="C37" s="8">
        <v>10.155000000000003</v>
      </c>
      <c r="D37" s="8">
        <v>95.071000000000026</v>
      </c>
      <c r="E37" s="8">
        <v>129.93000000000006</v>
      </c>
      <c r="F37" s="8">
        <v>150.22300000000007</v>
      </c>
      <c r="G37" s="8">
        <v>76.933000000000035</v>
      </c>
      <c r="H37" s="8">
        <v>77.631000000000142</v>
      </c>
      <c r="I37" s="8">
        <v>131.98700000000005</v>
      </c>
      <c r="J37" s="8">
        <v>132.81399999999996</v>
      </c>
      <c r="K37" s="8">
        <v>131.93299999999996</v>
      </c>
      <c r="L37" s="8">
        <v>83.199999999999989</v>
      </c>
      <c r="M37" s="8">
        <v>96.772000000000176</v>
      </c>
      <c r="N37" s="8">
        <v>9.9799999999999915</v>
      </c>
      <c r="O37" s="4" t="s">
        <v>1583</v>
      </c>
      <c r="P37" s="14">
        <v>0</v>
      </c>
      <c r="Q37" s="1">
        <v>6</v>
      </c>
    </row>
    <row r="38" spans="1:32" x14ac:dyDescent="0.25">
      <c r="A38">
        <v>34</v>
      </c>
      <c r="B38" t="s">
        <v>93</v>
      </c>
      <c r="C38" s="8">
        <v>0</v>
      </c>
      <c r="D38" s="8">
        <v>11.340000000000002</v>
      </c>
      <c r="E38" s="8">
        <v>1.3720000000000001</v>
      </c>
      <c r="F38" s="8">
        <v>80.321999999999974</v>
      </c>
      <c r="G38" s="8">
        <v>34.655000000000008</v>
      </c>
      <c r="H38" s="8">
        <v>223.26599999999996</v>
      </c>
      <c r="I38" s="8">
        <v>322.39</v>
      </c>
      <c r="J38" s="8">
        <v>453.52099999999979</v>
      </c>
      <c r="K38" s="8">
        <v>166.529</v>
      </c>
      <c r="L38" s="8">
        <v>148.10100000000003</v>
      </c>
      <c r="M38" s="8">
        <v>0</v>
      </c>
      <c r="N38" s="8">
        <v>40.125999999999991</v>
      </c>
      <c r="O38" s="4" t="s">
        <v>1584</v>
      </c>
      <c r="P38" s="14">
        <v>0</v>
      </c>
      <c r="Q38" s="1">
        <v>4</v>
      </c>
    </row>
    <row r="39" spans="1:32" x14ac:dyDescent="0.25">
      <c r="A39">
        <v>35</v>
      </c>
      <c r="B39" t="s">
        <v>296</v>
      </c>
      <c r="C39" s="8">
        <v>0.87700000000000022</v>
      </c>
      <c r="D39" s="8">
        <v>37.421000000000006</v>
      </c>
      <c r="E39" s="8">
        <v>15.081</v>
      </c>
      <c r="F39" s="8">
        <v>27.891999999999989</v>
      </c>
      <c r="G39" s="8">
        <v>157.41200000000003</v>
      </c>
      <c r="H39" s="8">
        <v>66.286999999999992</v>
      </c>
      <c r="I39" s="8">
        <v>14.945</v>
      </c>
      <c r="J39" s="8">
        <v>0.16</v>
      </c>
      <c r="K39" s="8">
        <v>100.30000000000003</v>
      </c>
      <c r="L39" s="8">
        <v>401.19900000000001</v>
      </c>
      <c r="M39" s="8">
        <v>51.059999999999974</v>
      </c>
      <c r="N39" s="8">
        <v>207.59299999999988</v>
      </c>
      <c r="O39" s="4" t="s">
        <v>1585</v>
      </c>
      <c r="P39" s="14">
        <v>0</v>
      </c>
      <c r="Q39" s="1">
        <v>1</v>
      </c>
    </row>
    <row r="40" spans="1:32" x14ac:dyDescent="0.25">
      <c r="A40">
        <v>36</v>
      </c>
      <c r="B40" t="s">
        <v>297</v>
      </c>
      <c r="C40" s="8">
        <v>2.8000000000000001E-2</v>
      </c>
      <c r="D40" s="8">
        <v>30.450000000000003</v>
      </c>
      <c r="E40" s="8">
        <v>7.0789999999999988</v>
      </c>
      <c r="F40" s="8">
        <v>18.563999999999993</v>
      </c>
      <c r="G40" s="8">
        <v>9.8869999999999987</v>
      </c>
      <c r="H40" s="8">
        <v>43.454000000000008</v>
      </c>
      <c r="I40" s="8">
        <v>55.221000000000039</v>
      </c>
      <c r="J40" s="8">
        <v>8.8540000000000045</v>
      </c>
      <c r="K40" s="8">
        <v>87.98599999999999</v>
      </c>
      <c r="L40" s="8">
        <v>96.637</v>
      </c>
      <c r="M40" s="8">
        <v>49.198</v>
      </c>
      <c r="N40" s="8">
        <v>18.291000000000004</v>
      </c>
      <c r="O40" s="4" t="s">
        <v>1585</v>
      </c>
      <c r="P40" s="14">
        <v>0</v>
      </c>
      <c r="Q40" s="1">
        <v>1</v>
      </c>
    </row>
    <row r="41" spans="1:32" x14ac:dyDescent="0.25">
      <c r="A41">
        <v>37</v>
      </c>
      <c r="B41" t="s">
        <v>298</v>
      </c>
      <c r="C41" s="8">
        <v>0</v>
      </c>
      <c r="D41" s="8">
        <v>13.274000000000001</v>
      </c>
      <c r="E41" s="8">
        <v>1.6249999999999998</v>
      </c>
      <c r="F41" s="8">
        <v>8.8149999999999977</v>
      </c>
      <c r="G41" s="8">
        <v>0.155</v>
      </c>
      <c r="H41" s="8">
        <v>25.452999999999999</v>
      </c>
      <c r="I41" s="8">
        <v>20.233000000000008</v>
      </c>
      <c r="J41" s="8">
        <v>2.5319999999999991</v>
      </c>
      <c r="K41" s="8">
        <v>144.28300000000002</v>
      </c>
      <c r="L41" s="8">
        <v>72.498999999999995</v>
      </c>
      <c r="M41" s="8">
        <v>9.2289999999999992</v>
      </c>
      <c r="N41" s="8">
        <v>28.038000000000004</v>
      </c>
      <c r="O41" s="4" t="s">
        <v>1585</v>
      </c>
      <c r="P41" s="14">
        <v>0</v>
      </c>
      <c r="Q41" s="1">
        <v>1</v>
      </c>
    </row>
    <row r="42" spans="1:32" x14ac:dyDescent="0.25">
      <c r="A42">
        <v>38</v>
      </c>
      <c r="B42" t="s">
        <v>299</v>
      </c>
      <c r="C42" s="8">
        <v>0</v>
      </c>
      <c r="D42" s="8">
        <v>9.9529999999999994</v>
      </c>
      <c r="E42" s="8">
        <v>6.2319999999999993</v>
      </c>
      <c r="F42" s="8">
        <v>24.501999999999995</v>
      </c>
      <c r="G42" s="8">
        <v>3.2919999999999998</v>
      </c>
      <c r="H42" s="8">
        <v>57.443000000000112</v>
      </c>
      <c r="I42" s="8">
        <v>134.60600000000022</v>
      </c>
      <c r="J42" s="8">
        <v>75.415999999999926</v>
      </c>
      <c r="K42" s="8">
        <v>91.914000000000016</v>
      </c>
      <c r="L42" s="8">
        <v>87.757999999999996</v>
      </c>
      <c r="M42" s="8">
        <v>57.939</v>
      </c>
      <c r="N42" s="8">
        <v>10.316999999999998</v>
      </c>
      <c r="O42" s="4" t="s">
        <v>1585</v>
      </c>
      <c r="P42" s="14">
        <v>0</v>
      </c>
      <c r="Q42" s="1">
        <v>1</v>
      </c>
    </row>
    <row r="43" spans="1:32" x14ac:dyDescent="0.25">
      <c r="A43">
        <v>39</v>
      </c>
      <c r="B43" t="s">
        <v>300</v>
      </c>
      <c r="C43" s="8">
        <v>0</v>
      </c>
      <c r="D43" s="8">
        <v>1.8549999999999998</v>
      </c>
      <c r="E43" s="8">
        <v>4.0350000000000001</v>
      </c>
      <c r="F43" s="8">
        <v>8.2680000000000007</v>
      </c>
      <c r="G43" s="8">
        <v>0</v>
      </c>
      <c r="H43" s="8">
        <v>192.85100000000006</v>
      </c>
      <c r="I43" s="8">
        <v>232.96699999999987</v>
      </c>
      <c r="J43" s="8">
        <v>241.84599999999989</v>
      </c>
      <c r="K43" s="8">
        <v>323.14700000000016</v>
      </c>
      <c r="L43" s="8">
        <v>4.3650000000000002</v>
      </c>
      <c r="M43" s="8">
        <v>0</v>
      </c>
      <c r="N43" s="8">
        <v>19.440000000000001</v>
      </c>
      <c r="O43" s="4" t="s">
        <v>1586</v>
      </c>
      <c r="P43" s="14">
        <v>0</v>
      </c>
      <c r="Q43" s="1">
        <v>2</v>
      </c>
    </row>
    <row r="44" spans="1:32" x14ac:dyDescent="0.25">
      <c r="A44">
        <v>40</v>
      </c>
      <c r="B44" t="s">
        <v>301</v>
      </c>
      <c r="C44" s="8">
        <v>0</v>
      </c>
      <c r="D44" s="8">
        <v>2.0019999999999993</v>
      </c>
      <c r="E44" s="8">
        <v>3.3369999999999997</v>
      </c>
      <c r="F44" s="8">
        <v>1.3859999999999999</v>
      </c>
      <c r="G44" s="8">
        <v>0.13200000000000001</v>
      </c>
      <c r="H44" s="8">
        <v>86.959000000000017</v>
      </c>
      <c r="I44" s="8">
        <v>241.20799999999991</v>
      </c>
      <c r="J44" s="8">
        <v>283.65800000000002</v>
      </c>
      <c r="K44" s="8">
        <v>223.98900000000003</v>
      </c>
      <c r="L44" s="8">
        <v>14.796999999999999</v>
      </c>
      <c r="M44" s="8">
        <v>1E-3</v>
      </c>
      <c r="N44" s="8">
        <v>17.458999999999993</v>
      </c>
      <c r="O44" s="4" t="s">
        <v>1586</v>
      </c>
      <c r="P44" s="14">
        <v>0</v>
      </c>
      <c r="Q44" s="1">
        <v>2</v>
      </c>
    </row>
    <row r="45" spans="1:32" x14ac:dyDescent="0.25">
      <c r="A45">
        <v>41</v>
      </c>
      <c r="B45" t="s">
        <v>96</v>
      </c>
      <c r="C45" s="8">
        <v>0.94400000000000006</v>
      </c>
      <c r="D45" s="8">
        <v>2.8929999999999998</v>
      </c>
      <c r="E45" s="8">
        <v>4.83</v>
      </c>
      <c r="F45" s="8">
        <v>1.0959999999999999</v>
      </c>
      <c r="G45" s="8">
        <v>0.4890000000000001</v>
      </c>
      <c r="H45" s="8">
        <v>1.9320000000000002</v>
      </c>
      <c r="I45" s="8">
        <v>310.589</v>
      </c>
      <c r="J45" s="8">
        <v>57.605000000000025</v>
      </c>
      <c r="K45" s="8">
        <v>370.25099999999986</v>
      </c>
      <c r="L45" s="8">
        <v>4.59</v>
      </c>
      <c r="M45" s="8">
        <v>9.2999999999999999E-2</v>
      </c>
      <c r="N45" s="8">
        <v>5.8340000000000005</v>
      </c>
      <c r="O45" s="4" t="s">
        <v>1586</v>
      </c>
      <c r="P45" s="14">
        <v>0</v>
      </c>
      <c r="Q45" s="1">
        <v>2</v>
      </c>
    </row>
    <row r="46" spans="1:32" x14ac:dyDescent="0.25">
      <c r="A46">
        <v>42</v>
      </c>
      <c r="B46" t="s">
        <v>302</v>
      </c>
      <c r="C46" s="8">
        <v>0</v>
      </c>
      <c r="D46" s="8">
        <v>0.51200000000000001</v>
      </c>
      <c r="E46" s="8">
        <v>5.4599999999999991</v>
      </c>
      <c r="F46" s="8">
        <v>1.3869999999999998</v>
      </c>
      <c r="G46" s="8">
        <v>0.82</v>
      </c>
      <c r="H46" s="8">
        <v>84.563000000000002</v>
      </c>
      <c r="I46" s="8">
        <v>308.29099999999983</v>
      </c>
      <c r="J46" s="8">
        <v>545.11</v>
      </c>
      <c r="K46" s="8">
        <v>126.65400000000005</v>
      </c>
      <c r="L46" s="8">
        <v>20.45600000000001</v>
      </c>
      <c r="M46" s="8">
        <v>1.286</v>
      </c>
      <c r="N46" s="8">
        <v>26.09099999999999</v>
      </c>
      <c r="O46" s="4" t="s">
        <v>1586</v>
      </c>
      <c r="P46" s="14">
        <v>0</v>
      </c>
      <c r="Q46" s="1">
        <v>2</v>
      </c>
    </row>
    <row r="47" spans="1:32" x14ac:dyDescent="0.25">
      <c r="A47">
        <v>43</v>
      </c>
      <c r="B47" t="s">
        <v>303</v>
      </c>
      <c r="C47" s="8">
        <v>0</v>
      </c>
      <c r="D47" s="8">
        <v>10.029999999999999</v>
      </c>
      <c r="E47" s="8">
        <v>5.1249999999999982</v>
      </c>
      <c r="F47" s="8">
        <v>5.7569999999999997</v>
      </c>
      <c r="G47" s="8">
        <v>0</v>
      </c>
      <c r="H47" s="8">
        <v>81.588000000000008</v>
      </c>
      <c r="I47" s="8">
        <v>498.97800000000007</v>
      </c>
      <c r="J47" s="8">
        <v>429.94600000000003</v>
      </c>
      <c r="K47" s="8">
        <v>250.9380000000001</v>
      </c>
      <c r="L47" s="8">
        <v>2.5759999999999996</v>
      </c>
      <c r="M47" s="8">
        <v>0</v>
      </c>
      <c r="N47" s="8">
        <v>25.018999999999991</v>
      </c>
      <c r="O47" s="4" t="s">
        <v>1586</v>
      </c>
      <c r="P47" s="14">
        <v>0</v>
      </c>
      <c r="Q47" s="1">
        <v>2</v>
      </c>
    </row>
    <row r="48" spans="1:32" x14ac:dyDescent="0.25">
      <c r="A48">
        <v>44</v>
      </c>
      <c r="B48" t="s">
        <v>304</v>
      </c>
      <c r="C48" s="8">
        <v>0</v>
      </c>
      <c r="D48" s="8">
        <v>2.472</v>
      </c>
      <c r="E48" s="8">
        <v>9.6659999999999968</v>
      </c>
      <c r="F48" s="8">
        <v>1.4490000000000001</v>
      </c>
      <c r="G48" s="8">
        <v>0.34400000000000003</v>
      </c>
      <c r="H48" s="8">
        <v>99.768999999999991</v>
      </c>
      <c r="I48" s="8">
        <v>314.5359999999996</v>
      </c>
      <c r="J48" s="8">
        <v>318.75599999999991</v>
      </c>
      <c r="K48" s="8">
        <v>208.65399999999988</v>
      </c>
      <c r="L48" s="8">
        <v>25.625999999999991</v>
      </c>
      <c r="M48" s="8">
        <v>0</v>
      </c>
      <c r="N48" s="8">
        <v>5.3049999999999997</v>
      </c>
      <c r="O48" s="4" t="s">
        <v>1586</v>
      </c>
      <c r="P48" s="14">
        <v>0</v>
      </c>
      <c r="Q48" s="1">
        <v>2</v>
      </c>
    </row>
    <row r="49" spans="1:17" x14ac:dyDescent="0.25">
      <c r="A49">
        <v>45</v>
      </c>
      <c r="B49" t="s">
        <v>305</v>
      </c>
      <c r="C49" s="8">
        <v>0</v>
      </c>
      <c r="D49" s="8">
        <v>2.8180000000000001</v>
      </c>
      <c r="E49" s="8">
        <v>10.595000000000002</v>
      </c>
      <c r="F49" s="8">
        <v>10.518999999999998</v>
      </c>
      <c r="G49" s="8">
        <v>0.01</v>
      </c>
      <c r="H49" s="8">
        <v>17.573999999999998</v>
      </c>
      <c r="I49" s="8">
        <v>294.87799999999993</v>
      </c>
      <c r="J49" s="8">
        <v>220.83199999999994</v>
      </c>
      <c r="K49" s="8">
        <v>24.225999999999985</v>
      </c>
      <c r="L49" s="8">
        <v>0.88200000000000001</v>
      </c>
      <c r="M49" s="8">
        <v>0</v>
      </c>
      <c r="N49" s="8">
        <v>43.26400000000001</v>
      </c>
      <c r="O49" s="4" t="s">
        <v>1587</v>
      </c>
      <c r="P49" s="14">
        <v>0</v>
      </c>
      <c r="Q49" s="1">
        <v>2</v>
      </c>
    </row>
    <row r="50" spans="1:17" x14ac:dyDescent="0.25">
      <c r="A50">
        <v>46</v>
      </c>
      <c r="B50" t="s">
        <v>306</v>
      </c>
      <c r="C50" s="8">
        <v>0</v>
      </c>
      <c r="D50" s="8">
        <v>12.297000000000001</v>
      </c>
      <c r="E50" s="8">
        <v>4.8980000000000006</v>
      </c>
      <c r="F50" s="8">
        <v>17.868000000000002</v>
      </c>
      <c r="G50" s="8">
        <v>0.39199999999999996</v>
      </c>
      <c r="H50" s="8">
        <v>21.524000000000001</v>
      </c>
      <c r="I50" s="8">
        <v>419.90200000000016</v>
      </c>
      <c r="J50" s="8">
        <v>343.66299999999995</v>
      </c>
      <c r="K50" s="8">
        <v>39.25500000000001</v>
      </c>
      <c r="L50" s="8">
        <v>1.3680000000000001</v>
      </c>
      <c r="M50" s="8">
        <v>0</v>
      </c>
      <c r="N50" s="8">
        <v>44.728999999999985</v>
      </c>
      <c r="O50" s="4" t="s">
        <v>1587</v>
      </c>
      <c r="P50" s="14">
        <v>0</v>
      </c>
      <c r="Q50" s="1">
        <v>2</v>
      </c>
    </row>
    <row r="51" spans="1:17" x14ac:dyDescent="0.25">
      <c r="A51">
        <v>47</v>
      </c>
      <c r="B51" t="s">
        <v>307</v>
      </c>
      <c r="C51" s="8">
        <v>0</v>
      </c>
      <c r="D51" s="8">
        <v>1.3620000000000001</v>
      </c>
      <c r="E51" s="8">
        <v>8.2739999999999991</v>
      </c>
      <c r="F51" s="8">
        <v>5.0880000000000001</v>
      </c>
      <c r="G51" s="8">
        <v>0</v>
      </c>
      <c r="H51" s="8">
        <v>4.944</v>
      </c>
      <c r="I51" s="8">
        <v>161.48299999999998</v>
      </c>
      <c r="J51" s="8">
        <v>78.761999999999972</v>
      </c>
      <c r="K51" s="8">
        <v>5.830000000000001</v>
      </c>
      <c r="L51" s="8">
        <v>3.5910000000000006</v>
      </c>
      <c r="M51" s="8">
        <v>11.895</v>
      </c>
      <c r="N51" s="8">
        <v>36.129999999999995</v>
      </c>
      <c r="O51" s="4" t="s">
        <v>1587</v>
      </c>
      <c r="P51" s="14">
        <v>0</v>
      </c>
      <c r="Q51" s="1">
        <v>2</v>
      </c>
    </row>
    <row r="52" spans="1:17" x14ac:dyDescent="0.25">
      <c r="A52">
        <v>48</v>
      </c>
      <c r="B52" t="s">
        <v>308</v>
      </c>
      <c r="C52" s="8">
        <v>0</v>
      </c>
      <c r="D52" s="8">
        <v>29.224999999999998</v>
      </c>
      <c r="E52" s="8">
        <v>3.9959999999999996</v>
      </c>
      <c r="F52" s="8">
        <v>14.057999999999998</v>
      </c>
      <c r="G52" s="8">
        <v>9.1999999999999998E-2</v>
      </c>
      <c r="H52" s="8">
        <v>17.187000000000008</v>
      </c>
      <c r="I52" s="8">
        <v>272.5799999999997</v>
      </c>
      <c r="J52" s="8">
        <v>289.03899999999999</v>
      </c>
      <c r="K52" s="8">
        <v>130.30599999999995</v>
      </c>
      <c r="L52" s="8">
        <v>1.5059999999999996</v>
      </c>
      <c r="M52" s="8">
        <v>0</v>
      </c>
      <c r="N52" s="8">
        <v>13.052000000000007</v>
      </c>
      <c r="O52" s="4" t="s">
        <v>1587</v>
      </c>
      <c r="P52" s="14">
        <v>0</v>
      </c>
      <c r="Q52" s="1">
        <v>2</v>
      </c>
    </row>
    <row r="53" spans="1:17" x14ac:dyDescent="0.25">
      <c r="A53">
        <v>49</v>
      </c>
      <c r="B53" t="s">
        <v>309</v>
      </c>
      <c r="C53" s="8">
        <v>0</v>
      </c>
      <c r="D53" s="8">
        <v>1.5049999999999994</v>
      </c>
      <c r="E53" s="8">
        <v>5.0599999999999996</v>
      </c>
      <c r="F53" s="8">
        <v>9.3160000000000007</v>
      </c>
      <c r="G53" s="8">
        <v>0</v>
      </c>
      <c r="H53" s="8">
        <v>10.936</v>
      </c>
      <c r="I53" s="8">
        <v>316.01099999999991</v>
      </c>
      <c r="J53" s="8">
        <v>264.97199999999998</v>
      </c>
      <c r="K53" s="8">
        <v>16.838999999999999</v>
      </c>
      <c r="L53" s="8">
        <v>10.07</v>
      </c>
      <c r="M53" s="8">
        <v>0.68500000000000005</v>
      </c>
      <c r="N53" s="8">
        <v>50.895999999999994</v>
      </c>
      <c r="O53" s="4" t="s">
        <v>1587</v>
      </c>
      <c r="P53" s="14">
        <v>0</v>
      </c>
      <c r="Q53" s="1">
        <v>2</v>
      </c>
    </row>
    <row r="54" spans="1:17" x14ac:dyDescent="0.25">
      <c r="A54">
        <v>50</v>
      </c>
      <c r="B54" t="s">
        <v>310</v>
      </c>
      <c r="C54" s="8">
        <v>0</v>
      </c>
      <c r="D54" s="8">
        <v>5.745000000000001</v>
      </c>
      <c r="E54" s="8">
        <v>6.1099999999999994</v>
      </c>
      <c r="F54" s="8">
        <v>10.197999999999997</v>
      </c>
      <c r="G54" s="8">
        <v>5.0000000000000001E-3</v>
      </c>
      <c r="H54" s="8">
        <v>4.17</v>
      </c>
      <c r="I54" s="8">
        <v>191.21700000000001</v>
      </c>
      <c r="J54" s="8">
        <v>127.712</v>
      </c>
      <c r="K54" s="8">
        <v>9.1929999999999996</v>
      </c>
      <c r="L54" s="8">
        <v>4.8909999999999991</v>
      </c>
      <c r="M54" s="8">
        <v>20.212000000000003</v>
      </c>
      <c r="N54" s="8">
        <v>29.215999999999998</v>
      </c>
      <c r="O54" s="4" t="s">
        <v>1587</v>
      </c>
      <c r="P54" s="14">
        <v>0</v>
      </c>
      <c r="Q54" s="1">
        <v>2</v>
      </c>
    </row>
    <row r="55" spans="1:17" x14ac:dyDescent="0.25">
      <c r="A55">
        <v>51</v>
      </c>
      <c r="B55" t="s">
        <v>311</v>
      </c>
      <c r="C55" s="8">
        <v>0</v>
      </c>
      <c r="D55" s="8">
        <v>2.5940000000000003</v>
      </c>
      <c r="E55" s="8">
        <v>1.8060000000000003</v>
      </c>
      <c r="F55" s="8">
        <v>10.014999999999997</v>
      </c>
      <c r="G55" s="8">
        <v>0.16800000000000001</v>
      </c>
      <c r="H55" s="8">
        <v>37.337000000000018</v>
      </c>
      <c r="I55" s="8">
        <v>130.9729999999999</v>
      </c>
      <c r="J55" s="8">
        <v>92.101999999999961</v>
      </c>
      <c r="K55" s="8">
        <v>58.896999999999984</v>
      </c>
      <c r="L55" s="8">
        <v>29.135999999999999</v>
      </c>
      <c r="M55" s="8">
        <v>60.244000000000007</v>
      </c>
      <c r="N55" s="8">
        <v>7.9509999999999987</v>
      </c>
      <c r="O55" s="4" t="s">
        <v>1587</v>
      </c>
      <c r="P55" s="14">
        <v>0</v>
      </c>
      <c r="Q55" s="1">
        <v>2</v>
      </c>
    </row>
    <row r="56" spans="1:17" x14ac:dyDescent="0.25">
      <c r="A56">
        <v>52</v>
      </c>
      <c r="B56" t="s">
        <v>312</v>
      </c>
      <c r="C56" s="8">
        <v>0</v>
      </c>
      <c r="D56" s="8">
        <v>30.954000000000004</v>
      </c>
      <c r="E56" s="8">
        <v>7.8759999999999994</v>
      </c>
      <c r="F56" s="8">
        <v>16.413999999999998</v>
      </c>
      <c r="G56" s="8">
        <v>0.20699999999999999</v>
      </c>
      <c r="H56" s="8">
        <v>8.2299999999999986</v>
      </c>
      <c r="I56" s="8">
        <v>25.518999999999998</v>
      </c>
      <c r="J56" s="8">
        <v>22.708000000000002</v>
      </c>
      <c r="K56" s="8">
        <v>29.810999999999996</v>
      </c>
      <c r="L56" s="8">
        <v>6.504999999999999</v>
      </c>
      <c r="M56" s="8">
        <v>8.0039999999999978</v>
      </c>
      <c r="N56" s="8">
        <v>29.292000000000002</v>
      </c>
      <c r="O56" s="4" t="s">
        <v>1587</v>
      </c>
      <c r="P56" s="14">
        <v>0</v>
      </c>
      <c r="Q56" s="1">
        <v>2</v>
      </c>
    </row>
    <row r="57" spans="1:17" x14ac:dyDescent="0.25">
      <c r="A57">
        <v>53</v>
      </c>
      <c r="B57" t="s">
        <v>102</v>
      </c>
      <c r="C57" s="8">
        <v>0</v>
      </c>
      <c r="D57" s="8">
        <v>0</v>
      </c>
      <c r="E57" s="8">
        <v>2.93</v>
      </c>
      <c r="F57" s="8">
        <v>2.282</v>
      </c>
      <c r="G57" s="8">
        <v>0.16200000000000001</v>
      </c>
      <c r="H57" s="8">
        <v>597.00600000000043</v>
      </c>
      <c r="I57" s="8">
        <v>1145.800999999999</v>
      </c>
      <c r="J57" s="8">
        <v>607.1</v>
      </c>
      <c r="K57" s="8">
        <v>89.602000000000075</v>
      </c>
      <c r="L57" s="8">
        <v>5.2639999999999993</v>
      </c>
      <c r="M57" s="8">
        <v>12.561</v>
      </c>
      <c r="N57" s="8">
        <v>4.3060000000000009</v>
      </c>
      <c r="O57" s="4" t="s">
        <v>1587</v>
      </c>
      <c r="P57" s="14">
        <v>1</v>
      </c>
      <c r="Q57" s="1">
        <v>2</v>
      </c>
    </row>
    <row r="58" spans="1:17" x14ac:dyDescent="0.25">
      <c r="A58">
        <v>54</v>
      </c>
      <c r="B58" t="s">
        <v>313</v>
      </c>
      <c r="C58" s="8">
        <v>0</v>
      </c>
      <c r="D58" s="8">
        <v>27.663999999999998</v>
      </c>
      <c r="E58" s="8">
        <v>2.3290000000000002</v>
      </c>
      <c r="F58" s="8">
        <v>15.917</v>
      </c>
      <c r="G58" s="8">
        <v>4.3999999999999997E-2</v>
      </c>
      <c r="H58" s="8">
        <v>91.255000000000024</v>
      </c>
      <c r="I58" s="8">
        <v>575.5250000000002</v>
      </c>
      <c r="J58" s="8">
        <v>292.80000000000007</v>
      </c>
      <c r="K58" s="8">
        <v>536.25099999999964</v>
      </c>
      <c r="L58" s="8">
        <v>0.38100000000000001</v>
      </c>
      <c r="M58" s="8">
        <v>0</v>
      </c>
      <c r="N58" s="8">
        <v>23.695000000000007</v>
      </c>
      <c r="O58" s="4" t="s">
        <v>1587</v>
      </c>
      <c r="P58" s="14">
        <v>0</v>
      </c>
      <c r="Q58" s="1">
        <v>2</v>
      </c>
    </row>
    <row r="59" spans="1:17" x14ac:dyDescent="0.25">
      <c r="A59">
        <v>55</v>
      </c>
      <c r="B59" t="s">
        <v>104</v>
      </c>
      <c r="C59" s="8">
        <v>0</v>
      </c>
      <c r="D59" s="8">
        <v>0</v>
      </c>
      <c r="E59" s="8">
        <v>7.9299999999999988</v>
      </c>
      <c r="F59" s="8">
        <v>1.766</v>
      </c>
      <c r="G59" s="8">
        <v>0.47500000000000014</v>
      </c>
      <c r="H59" s="8">
        <v>18.750000000000004</v>
      </c>
      <c r="I59" s="8">
        <v>232.61399999999963</v>
      </c>
      <c r="J59" s="8">
        <v>173.83499999999995</v>
      </c>
      <c r="K59" s="8">
        <v>26.23899999999999</v>
      </c>
      <c r="L59" s="8">
        <v>8.027000000000001</v>
      </c>
      <c r="M59" s="8">
        <v>11.65</v>
      </c>
      <c r="N59" s="8">
        <v>13.744999999999999</v>
      </c>
      <c r="O59" s="4" t="s">
        <v>1587</v>
      </c>
      <c r="P59" s="14">
        <v>0</v>
      </c>
      <c r="Q59" s="1">
        <v>2</v>
      </c>
    </row>
    <row r="60" spans="1:17" x14ac:dyDescent="0.25">
      <c r="A60">
        <v>56</v>
      </c>
      <c r="B60" t="s">
        <v>314</v>
      </c>
      <c r="C60" s="8">
        <v>0</v>
      </c>
      <c r="D60" s="8">
        <v>0.152</v>
      </c>
      <c r="E60" s="8">
        <v>4.6800000000000006</v>
      </c>
      <c r="F60" s="8">
        <v>3.4870000000000005</v>
      </c>
      <c r="G60" s="8">
        <v>0.78200000000000003</v>
      </c>
      <c r="H60" s="8">
        <v>66.706999999999994</v>
      </c>
      <c r="I60" s="8">
        <v>222.52699999999984</v>
      </c>
      <c r="J60" s="8">
        <v>129.25799999999975</v>
      </c>
      <c r="K60" s="8">
        <v>32.621000000000009</v>
      </c>
      <c r="L60" s="8">
        <v>7.7390000000000008</v>
      </c>
      <c r="M60" s="8">
        <v>8.4570000000000007</v>
      </c>
      <c r="N60" s="8">
        <v>22.669</v>
      </c>
      <c r="O60" s="4" t="s">
        <v>1587</v>
      </c>
      <c r="P60" s="14">
        <v>0</v>
      </c>
      <c r="Q60" s="1">
        <v>2</v>
      </c>
    </row>
    <row r="61" spans="1:17" x14ac:dyDescent="0.25">
      <c r="A61">
        <v>57</v>
      </c>
      <c r="B61" t="s">
        <v>315</v>
      </c>
      <c r="C61" s="8">
        <v>0</v>
      </c>
      <c r="D61" s="8">
        <v>32.346000000000004</v>
      </c>
      <c r="E61" s="8">
        <v>3.8990000000000005</v>
      </c>
      <c r="F61" s="8">
        <v>9.0119999999999987</v>
      </c>
      <c r="G61" s="8">
        <v>1.6E-2</v>
      </c>
      <c r="H61" s="8">
        <v>38.080000000000013</v>
      </c>
      <c r="I61" s="8">
        <v>6.6989999999999998</v>
      </c>
      <c r="J61" s="8">
        <v>2.8769999999999993</v>
      </c>
      <c r="K61" s="8">
        <v>42.168000000000006</v>
      </c>
      <c r="L61" s="8">
        <v>45.021999999999998</v>
      </c>
      <c r="M61" s="8">
        <v>14.206</v>
      </c>
      <c r="N61" s="8">
        <v>26.835999999999995</v>
      </c>
      <c r="O61" s="4" t="s">
        <v>1587</v>
      </c>
      <c r="P61" s="14">
        <v>0</v>
      </c>
      <c r="Q61" s="1">
        <v>2</v>
      </c>
    </row>
    <row r="62" spans="1:17" x14ac:dyDescent="0.25">
      <c r="A62">
        <v>58</v>
      </c>
      <c r="B62" t="s">
        <v>316</v>
      </c>
      <c r="C62" s="8">
        <v>7.7399999999999993</v>
      </c>
      <c r="D62" s="8">
        <v>6.330000000000001</v>
      </c>
      <c r="E62" s="8">
        <v>34.303000000000004</v>
      </c>
      <c r="F62" s="8">
        <v>201.99300000000002</v>
      </c>
      <c r="G62" s="8">
        <v>616.05300000000068</v>
      </c>
      <c r="H62" s="8">
        <v>473.76700000000022</v>
      </c>
      <c r="I62" s="8">
        <v>413.6480000000002</v>
      </c>
      <c r="J62" s="8">
        <v>275.7059999999999</v>
      </c>
      <c r="K62" s="8">
        <v>277.21899999999999</v>
      </c>
      <c r="L62" s="8">
        <v>170.08199999999991</v>
      </c>
      <c r="M62" s="8">
        <v>0.60599999999999998</v>
      </c>
      <c r="N62" s="8">
        <v>23.312000000000001</v>
      </c>
      <c r="O62" s="4" t="s">
        <v>1588</v>
      </c>
      <c r="P62" s="14">
        <v>0</v>
      </c>
      <c r="Q62" s="1">
        <v>3</v>
      </c>
    </row>
    <row r="63" spans="1:17" x14ac:dyDescent="0.25">
      <c r="A63">
        <v>59</v>
      </c>
      <c r="B63" t="s">
        <v>317</v>
      </c>
      <c r="C63" s="8">
        <v>20.671000000000003</v>
      </c>
      <c r="D63" s="8">
        <v>7.7989999999999986</v>
      </c>
      <c r="E63" s="8">
        <v>22.338000000000005</v>
      </c>
      <c r="F63" s="8">
        <v>137.51999999999987</v>
      </c>
      <c r="G63" s="8">
        <v>385.21199999999993</v>
      </c>
      <c r="H63" s="8">
        <v>615.51399999999921</v>
      </c>
      <c r="I63" s="8">
        <v>335.24799999999971</v>
      </c>
      <c r="J63" s="8">
        <v>309.79100000000005</v>
      </c>
      <c r="K63" s="8">
        <v>363.45299999999958</v>
      </c>
      <c r="L63" s="8">
        <v>189.11999999999998</v>
      </c>
      <c r="M63" s="8">
        <v>4.9349999999999987</v>
      </c>
      <c r="N63" s="8">
        <v>39.078000000000017</v>
      </c>
      <c r="O63" s="4" t="s">
        <v>1588</v>
      </c>
      <c r="P63" s="14">
        <v>0</v>
      </c>
      <c r="Q63" s="1">
        <v>3</v>
      </c>
    </row>
    <row r="64" spans="1:17" x14ac:dyDescent="0.25">
      <c r="A64">
        <v>60</v>
      </c>
      <c r="B64" t="s">
        <v>318</v>
      </c>
      <c r="C64" s="8">
        <v>0</v>
      </c>
      <c r="D64" s="8">
        <v>2.68</v>
      </c>
      <c r="E64" s="8">
        <v>1.6979999999999997</v>
      </c>
      <c r="F64" s="8">
        <v>19.707000000000004</v>
      </c>
      <c r="G64" s="8">
        <v>103.66899999999998</v>
      </c>
      <c r="H64" s="8">
        <v>187.00599999999991</v>
      </c>
      <c r="I64" s="8">
        <v>324.45499999999998</v>
      </c>
      <c r="J64" s="8">
        <v>306.358</v>
      </c>
      <c r="K64" s="8">
        <v>334.4410000000002</v>
      </c>
      <c r="L64" s="8">
        <v>170.79999999999998</v>
      </c>
      <c r="M64" s="8">
        <v>4.3229999999999986</v>
      </c>
      <c r="N64" s="8">
        <v>117.818</v>
      </c>
      <c r="O64" s="4" t="s">
        <v>1589</v>
      </c>
      <c r="P64" s="14">
        <v>0</v>
      </c>
      <c r="Q64" s="1">
        <v>2</v>
      </c>
    </row>
    <row r="65" spans="1:17" x14ac:dyDescent="0.25">
      <c r="A65">
        <v>61</v>
      </c>
      <c r="B65" t="s">
        <v>319</v>
      </c>
      <c r="C65" s="8">
        <v>0</v>
      </c>
      <c r="D65" s="8">
        <v>3.105</v>
      </c>
      <c r="E65" s="8">
        <v>0.93800000000000006</v>
      </c>
      <c r="F65" s="8">
        <v>41.144999999999996</v>
      </c>
      <c r="G65" s="8">
        <v>144.36700000000008</v>
      </c>
      <c r="H65" s="8">
        <v>322.44300000000015</v>
      </c>
      <c r="I65" s="8">
        <v>340.24900000000031</v>
      </c>
      <c r="J65" s="8">
        <v>578.32700000000011</v>
      </c>
      <c r="K65" s="8">
        <v>547.64600000000019</v>
      </c>
      <c r="L65" s="8">
        <v>446.3950000000001</v>
      </c>
      <c r="M65" s="8">
        <v>11.237</v>
      </c>
      <c r="N65" s="8">
        <v>119.32400000000003</v>
      </c>
      <c r="O65" s="4" t="s">
        <v>1589</v>
      </c>
      <c r="P65" s="14">
        <v>1</v>
      </c>
      <c r="Q65" s="1">
        <v>2</v>
      </c>
    </row>
    <row r="66" spans="1:17" x14ac:dyDescent="0.25">
      <c r="A66">
        <v>62</v>
      </c>
      <c r="B66" t="s">
        <v>320</v>
      </c>
      <c r="C66" s="8">
        <v>0</v>
      </c>
      <c r="D66" s="8">
        <v>0</v>
      </c>
      <c r="E66" s="8">
        <v>1.2389999999999999</v>
      </c>
      <c r="F66" s="8">
        <v>19.137000000000004</v>
      </c>
      <c r="G66" s="8">
        <v>33.911999999999992</v>
      </c>
      <c r="H66" s="8">
        <v>114.60399999999998</v>
      </c>
      <c r="I66" s="8">
        <v>218.33399999999995</v>
      </c>
      <c r="J66" s="8">
        <v>377.78000000000009</v>
      </c>
      <c r="K66" s="8">
        <v>258.25900000000007</v>
      </c>
      <c r="L66" s="8">
        <v>173.88099999999989</v>
      </c>
      <c r="M66" s="8">
        <v>14.063000000000004</v>
      </c>
      <c r="N66" s="8">
        <v>49.538000000000018</v>
      </c>
      <c r="O66" s="4" t="s">
        <v>1589</v>
      </c>
      <c r="P66" s="14">
        <v>0</v>
      </c>
      <c r="Q66" s="1">
        <v>2</v>
      </c>
    </row>
    <row r="67" spans="1:17" x14ac:dyDescent="0.25">
      <c r="A67">
        <v>63</v>
      </c>
      <c r="B67" t="s">
        <v>321</v>
      </c>
      <c r="C67" s="8">
        <v>0</v>
      </c>
      <c r="D67" s="8">
        <v>11.247999999999999</v>
      </c>
      <c r="E67" s="8">
        <v>2.6739999999999999</v>
      </c>
      <c r="F67" s="8">
        <v>55.079000000000001</v>
      </c>
      <c r="G67" s="8">
        <v>15.062000000000001</v>
      </c>
      <c r="H67" s="8">
        <v>107.41200000000001</v>
      </c>
      <c r="I67" s="8">
        <v>255.48399999999992</v>
      </c>
      <c r="J67" s="8">
        <v>666.07000000000028</v>
      </c>
      <c r="K67" s="8">
        <v>217.26600000000008</v>
      </c>
      <c r="L67" s="8">
        <v>184.19299999999996</v>
      </c>
      <c r="M67" s="8">
        <v>12.712</v>
      </c>
      <c r="N67" s="8">
        <v>102.73599999999996</v>
      </c>
      <c r="O67" s="4" t="s">
        <v>1589</v>
      </c>
      <c r="P67" s="14">
        <v>0</v>
      </c>
      <c r="Q67" s="1">
        <v>2</v>
      </c>
    </row>
    <row r="68" spans="1:17" x14ac:dyDescent="0.25">
      <c r="A68">
        <v>64</v>
      </c>
      <c r="B68" t="s">
        <v>322</v>
      </c>
      <c r="C68" s="8">
        <v>2.1779999999999999</v>
      </c>
      <c r="D68" s="8">
        <v>42.264999999999993</v>
      </c>
      <c r="E68" s="8">
        <v>28.533000000000001</v>
      </c>
      <c r="F68" s="8">
        <v>1.7420000000000002</v>
      </c>
      <c r="G68" s="8">
        <v>0.36</v>
      </c>
      <c r="H68" s="8">
        <v>4.0560000000000009</v>
      </c>
      <c r="I68" s="8">
        <v>129.09599999999995</v>
      </c>
      <c r="J68" s="8">
        <v>18.568999999999996</v>
      </c>
      <c r="K68" s="8">
        <v>70.181000000000012</v>
      </c>
      <c r="L68" s="8">
        <v>1.115</v>
      </c>
      <c r="M68" s="8">
        <v>2.1070000000000002</v>
      </c>
      <c r="N68" s="8">
        <v>0.47099999999999997</v>
      </c>
      <c r="O68" s="4" t="s">
        <v>1590</v>
      </c>
      <c r="P68" s="14">
        <v>0</v>
      </c>
      <c r="Q68" s="1">
        <v>4</v>
      </c>
    </row>
    <row r="69" spans="1:17" x14ac:dyDescent="0.25">
      <c r="A69">
        <v>65</v>
      </c>
      <c r="B69" t="s">
        <v>323</v>
      </c>
      <c r="C69" s="8">
        <v>0.46299999999999997</v>
      </c>
      <c r="D69" s="8">
        <v>38.286999999999999</v>
      </c>
      <c r="E69" s="8">
        <v>17.206000000000003</v>
      </c>
      <c r="F69" s="8">
        <v>5.5410000000000004</v>
      </c>
      <c r="G69" s="8">
        <v>1.5339999999999998</v>
      </c>
      <c r="H69" s="8">
        <v>5.1339999999999995</v>
      </c>
      <c r="I69" s="8">
        <v>204.67600000000002</v>
      </c>
      <c r="J69" s="8">
        <v>52.948999999999991</v>
      </c>
      <c r="K69" s="8">
        <v>93.629000000000005</v>
      </c>
      <c r="L69" s="8">
        <v>4.7489999999999997</v>
      </c>
      <c r="M69" s="8">
        <v>10.113</v>
      </c>
      <c r="N69" s="8">
        <v>0.58199999999999996</v>
      </c>
      <c r="O69" s="4" t="s">
        <v>1590</v>
      </c>
      <c r="P69" s="14">
        <v>0</v>
      </c>
      <c r="Q69" s="1">
        <v>4</v>
      </c>
    </row>
    <row r="70" spans="1:17" x14ac:dyDescent="0.25">
      <c r="A70">
        <v>66</v>
      </c>
      <c r="B70" t="s">
        <v>324</v>
      </c>
      <c r="C70" s="8">
        <v>0.88100000000000001</v>
      </c>
      <c r="D70" s="8">
        <v>19.364000000000001</v>
      </c>
      <c r="E70" s="8">
        <v>20.685000000000002</v>
      </c>
      <c r="F70" s="8">
        <v>4.4769999999999994</v>
      </c>
      <c r="G70" s="8">
        <v>5.1959999999999988</v>
      </c>
      <c r="H70" s="8">
        <v>6.9190000000000005</v>
      </c>
      <c r="I70" s="8">
        <v>218.51600000000002</v>
      </c>
      <c r="J70" s="8">
        <v>26.184000000000001</v>
      </c>
      <c r="K70" s="8">
        <v>74.778999999999996</v>
      </c>
      <c r="L70" s="8">
        <v>2.5990000000000002</v>
      </c>
      <c r="M70" s="8">
        <v>5.618999999999998</v>
      </c>
      <c r="N70" s="8">
        <v>1.26</v>
      </c>
      <c r="O70" s="4" t="s">
        <v>1590</v>
      </c>
      <c r="P70" s="14">
        <v>0</v>
      </c>
      <c r="Q70" s="1">
        <v>4</v>
      </c>
    </row>
    <row r="71" spans="1:17" x14ac:dyDescent="0.25">
      <c r="A71">
        <v>67</v>
      </c>
      <c r="B71" t="s">
        <v>325</v>
      </c>
      <c r="C71" s="8">
        <v>9.0000000000000011E-3</v>
      </c>
      <c r="D71" s="8">
        <v>29.135000000000002</v>
      </c>
      <c r="E71" s="8">
        <v>11.500000000000004</v>
      </c>
      <c r="F71" s="8">
        <v>15.125999999999999</v>
      </c>
      <c r="G71" s="8">
        <v>4.4560000000000004</v>
      </c>
      <c r="H71" s="8">
        <v>3.3609999999999998</v>
      </c>
      <c r="I71" s="8">
        <v>255.14799999999997</v>
      </c>
      <c r="J71" s="8">
        <v>50.686999999999983</v>
      </c>
      <c r="K71" s="8">
        <v>123.36799999999999</v>
      </c>
      <c r="L71" s="8">
        <v>4.133</v>
      </c>
      <c r="M71" s="8">
        <v>5.8490000000000002</v>
      </c>
      <c r="N71" s="8">
        <v>4.101</v>
      </c>
      <c r="O71" s="4" t="s">
        <v>1590</v>
      </c>
      <c r="P71" s="14">
        <v>0</v>
      </c>
      <c r="Q71" s="1">
        <v>4</v>
      </c>
    </row>
    <row r="72" spans="1:17" x14ac:dyDescent="0.25">
      <c r="A72">
        <v>68</v>
      </c>
      <c r="B72" t="s">
        <v>326</v>
      </c>
      <c r="C72" s="8">
        <v>0.65199999999999991</v>
      </c>
      <c r="D72" s="8">
        <v>126.31299999999996</v>
      </c>
      <c r="E72" s="8">
        <v>23.618000000000006</v>
      </c>
      <c r="F72" s="8">
        <v>41.252000000000017</v>
      </c>
      <c r="G72" s="8">
        <v>9.1199999999999974</v>
      </c>
      <c r="H72" s="8">
        <v>26.194999999999997</v>
      </c>
      <c r="I72" s="8">
        <v>292.34999999999985</v>
      </c>
      <c r="J72" s="8">
        <v>143.20799999999994</v>
      </c>
      <c r="K72" s="8">
        <v>153.27000000000004</v>
      </c>
      <c r="L72" s="8">
        <v>16.852</v>
      </c>
      <c r="M72" s="8">
        <v>44.291000000000004</v>
      </c>
      <c r="N72" s="8">
        <v>6.9560000000000004</v>
      </c>
      <c r="O72" s="4" t="s">
        <v>1590</v>
      </c>
      <c r="P72" s="14">
        <v>0</v>
      </c>
      <c r="Q72" s="1">
        <v>4</v>
      </c>
    </row>
    <row r="73" spans="1:17" x14ac:dyDescent="0.25">
      <c r="A73">
        <v>69</v>
      </c>
      <c r="B73" t="s">
        <v>327</v>
      </c>
      <c r="C73" s="8">
        <v>2.5159999999999996</v>
      </c>
      <c r="D73" s="8">
        <v>4.6269999999999998</v>
      </c>
      <c r="E73" s="8">
        <v>5.6460000000000008</v>
      </c>
      <c r="F73" s="8">
        <v>2.5249999999999999</v>
      </c>
      <c r="G73" s="8">
        <v>0.60300000000000009</v>
      </c>
      <c r="H73" s="8">
        <v>0.7370000000000001</v>
      </c>
      <c r="I73" s="8">
        <v>95.899999999999977</v>
      </c>
      <c r="J73" s="8">
        <v>22.662999999999993</v>
      </c>
      <c r="K73" s="8">
        <v>142.89099999999996</v>
      </c>
      <c r="L73" s="8">
        <v>5.7009999999999978</v>
      </c>
      <c r="M73" s="8">
        <v>0.307</v>
      </c>
      <c r="N73" s="8">
        <v>0</v>
      </c>
      <c r="O73" s="4" t="s">
        <v>1591</v>
      </c>
      <c r="P73" s="14">
        <v>0</v>
      </c>
      <c r="Q73" s="1">
        <v>5</v>
      </c>
    </row>
    <row r="74" spans="1:17" x14ac:dyDescent="0.25">
      <c r="A74">
        <v>70</v>
      </c>
      <c r="B74" t="s">
        <v>328</v>
      </c>
      <c r="C74" s="8">
        <v>3.5000000000000003E-2</v>
      </c>
      <c r="D74" s="8">
        <v>0.84899999999999987</v>
      </c>
      <c r="E74" s="8">
        <v>4.3650000000000002</v>
      </c>
      <c r="F74" s="8">
        <v>1.5030000000000001</v>
      </c>
      <c r="G74" s="8">
        <v>0.7410000000000001</v>
      </c>
      <c r="H74" s="8">
        <v>5.367</v>
      </c>
      <c r="I74" s="8">
        <v>119.488</v>
      </c>
      <c r="J74" s="8">
        <v>16.351000000000006</v>
      </c>
      <c r="K74" s="8">
        <v>115.72399999999999</v>
      </c>
      <c r="L74" s="8">
        <v>5.585</v>
      </c>
      <c r="M74" s="8">
        <v>0</v>
      </c>
      <c r="N74" s="8">
        <v>0</v>
      </c>
      <c r="O74" s="4" t="s">
        <v>1591</v>
      </c>
      <c r="P74" s="14">
        <v>0</v>
      </c>
      <c r="Q74" s="1">
        <v>5</v>
      </c>
    </row>
    <row r="75" spans="1:17" x14ac:dyDescent="0.25">
      <c r="A75">
        <v>71</v>
      </c>
      <c r="B75" t="s">
        <v>98</v>
      </c>
      <c r="C75" s="8">
        <v>0.14699999999999999</v>
      </c>
      <c r="D75" s="8">
        <v>1.83</v>
      </c>
      <c r="E75" s="8">
        <v>2.6459999999999999</v>
      </c>
      <c r="F75" s="8">
        <v>0</v>
      </c>
      <c r="G75" s="8">
        <v>0</v>
      </c>
      <c r="H75" s="8">
        <v>12.803000000000001</v>
      </c>
      <c r="I75" s="8">
        <v>23.116</v>
      </c>
      <c r="J75" s="8">
        <v>7.8460000000000001</v>
      </c>
      <c r="K75" s="8">
        <v>2.2029999999999998</v>
      </c>
      <c r="L75" s="8">
        <v>0.14200000000000002</v>
      </c>
      <c r="M75" s="8">
        <v>0.33499999999999996</v>
      </c>
      <c r="N75" s="8">
        <v>0</v>
      </c>
      <c r="O75" s="4" t="s">
        <v>1591</v>
      </c>
      <c r="P75" s="14">
        <v>0</v>
      </c>
      <c r="Q75" s="1">
        <v>5</v>
      </c>
    </row>
    <row r="76" spans="1:17" x14ac:dyDescent="0.25">
      <c r="A76">
        <v>72</v>
      </c>
      <c r="B76" t="s">
        <v>100</v>
      </c>
      <c r="C76" s="8">
        <v>0</v>
      </c>
      <c r="D76" s="8">
        <v>0.92500000000000004</v>
      </c>
      <c r="E76" s="8">
        <v>3.7350000000000003</v>
      </c>
      <c r="F76" s="8">
        <v>1.2900000000000003</v>
      </c>
      <c r="G76" s="8">
        <v>1.2159999999999997</v>
      </c>
      <c r="H76" s="8">
        <v>29.919000000000004</v>
      </c>
      <c r="I76" s="8">
        <v>110.59599999999996</v>
      </c>
      <c r="J76" s="8">
        <v>105.33199999999998</v>
      </c>
      <c r="K76" s="8">
        <v>266.6049999999999</v>
      </c>
      <c r="L76" s="8">
        <v>0.14399999999999999</v>
      </c>
      <c r="M76" s="8">
        <v>0</v>
      </c>
      <c r="N76" s="8">
        <v>4.6509999999999998</v>
      </c>
      <c r="O76" s="4" t="s">
        <v>1591</v>
      </c>
      <c r="P76" s="14">
        <v>0</v>
      </c>
      <c r="Q76" s="1">
        <v>5</v>
      </c>
    </row>
    <row r="77" spans="1:17" x14ac:dyDescent="0.25">
      <c r="A77">
        <v>73</v>
      </c>
      <c r="B77" t="s">
        <v>329</v>
      </c>
      <c r="C77" s="8">
        <v>0</v>
      </c>
      <c r="D77" s="8">
        <v>7.8E-2</v>
      </c>
      <c r="E77" s="8">
        <v>4.2699999999999987</v>
      </c>
      <c r="F77" s="8">
        <v>0.22699999999999998</v>
      </c>
      <c r="G77" s="8">
        <v>1.347</v>
      </c>
      <c r="H77" s="8">
        <v>103.66700000000002</v>
      </c>
      <c r="I77" s="8">
        <v>274.90099999999984</v>
      </c>
      <c r="J77" s="8">
        <v>187.49899999999985</v>
      </c>
      <c r="K77" s="8">
        <v>33.594999999999999</v>
      </c>
      <c r="L77" s="8">
        <v>2.7E-2</v>
      </c>
      <c r="M77" s="8">
        <v>0</v>
      </c>
      <c r="N77" s="8">
        <v>0</v>
      </c>
      <c r="O77" s="4" t="s">
        <v>1591</v>
      </c>
      <c r="P77" s="14">
        <v>0</v>
      </c>
      <c r="Q77" s="1">
        <v>5</v>
      </c>
    </row>
    <row r="78" spans="1:17" x14ac:dyDescent="0.25">
      <c r="A78">
        <v>74</v>
      </c>
      <c r="B78" t="s">
        <v>330</v>
      </c>
      <c r="C78" s="8">
        <v>18.899999999999995</v>
      </c>
      <c r="D78" s="8">
        <v>49.856000000000009</v>
      </c>
      <c r="E78" s="8">
        <v>94.260999999999939</v>
      </c>
      <c r="F78" s="8">
        <v>94.986000000000004</v>
      </c>
      <c r="G78" s="8">
        <v>111.76200000000003</v>
      </c>
      <c r="H78" s="8">
        <v>28.081999999999994</v>
      </c>
      <c r="I78" s="8">
        <v>2.2380000000000004</v>
      </c>
      <c r="J78" s="8">
        <v>1.133</v>
      </c>
      <c r="K78" s="8">
        <v>97.251999999999953</v>
      </c>
      <c r="L78" s="8">
        <v>462.98099999999982</v>
      </c>
      <c r="M78" s="8">
        <v>371.52899999999994</v>
      </c>
      <c r="N78" s="8">
        <v>524.62800000000004</v>
      </c>
      <c r="O78" s="4" t="s">
        <v>1592</v>
      </c>
      <c r="P78" s="14">
        <v>0</v>
      </c>
      <c r="Q78" s="1">
        <v>1</v>
      </c>
    </row>
    <row r="79" spans="1:17" x14ac:dyDescent="0.25">
      <c r="A79">
        <v>75</v>
      </c>
      <c r="B79" t="s">
        <v>331</v>
      </c>
      <c r="C79" s="8">
        <v>30.540999999999997</v>
      </c>
      <c r="D79" s="8">
        <v>29.447999999999993</v>
      </c>
      <c r="E79" s="8">
        <v>710.98499999999922</v>
      </c>
      <c r="F79" s="8">
        <v>279.43300000000016</v>
      </c>
      <c r="G79" s="8">
        <v>64.403000000000006</v>
      </c>
      <c r="H79" s="8">
        <v>71.762999999999991</v>
      </c>
      <c r="I79" s="8">
        <v>5.8529999999999989</v>
      </c>
      <c r="J79" s="8">
        <v>2.0310000000000001</v>
      </c>
      <c r="K79" s="8">
        <v>46.944999999999986</v>
      </c>
      <c r="L79" s="8">
        <v>974.17699999999991</v>
      </c>
      <c r="M79" s="8">
        <v>210.84599999999983</v>
      </c>
      <c r="N79" s="8">
        <v>311.38999999999982</v>
      </c>
      <c r="O79" s="4" t="s">
        <v>1592</v>
      </c>
      <c r="P79" s="14">
        <v>1</v>
      </c>
      <c r="Q79" s="1">
        <v>1</v>
      </c>
    </row>
    <row r="80" spans="1:17" x14ac:dyDescent="0.25">
      <c r="A80">
        <v>76</v>
      </c>
      <c r="B80" t="s">
        <v>97</v>
      </c>
      <c r="C80" s="8">
        <v>0</v>
      </c>
      <c r="D80" s="8">
        <v>24.382999999999999</v>
      </c>
      <c r="E80" s="8">
        <v>1.7580000000000002</v>
      </c>
      <c r="F80" s="8">
        <v>6.2229999999999981</v>
      </c>
      <c r="G80" s="8">
        <v>2.7E-2</v>
      </c>
      <c r="H80" s="8">
        <v>26.167999999999989</v>
      </c>
      <c r="I80" s="8">
        <v>17.299999999999997</v>
      </c>
      <c r="J80" s="8">
        <v>3.8809999999999998</v>
      </c>
      <c r="K80" s="8">
        <v>64.853999999999999</v>
      </c>
      <c r="L80" s="8">
        <v>185.22800000000004</v>
      </c>
      <c r="M80" s="8">
        <v>0.187</v>
      </c>
      <c r="N80" s="8">
        <v>9.3570000000000064</v>
      </c>
      <c r="O80" s="4" t="s">
        <v>1593</v>
      </c>
      <c r="P80" s="14">
        <v>0</v>
      </c>
      <c r="Q80" s="1">
        <v>1</v>
      </c>
    </row>
    <row r="81" spans="1:17" x14ac:dyDescent="0.25">
      <c r="A81">
        <v>77</v>
      </c>
      <c r="B81" t="s">
        <v>332</v>
      </c>
      <c r="C81" s="8">
        <v>0</v>
      </c>
      <c r="D81" s="8">
        <v>2.9749999999999996</v>
      </c>
      <c r="E81" s="8">
        <v>5.0000000000000001E-3</v>
      </c>
      <c r="F81" s="8">
        <v>9.5950000000000006</v>
      </c>
      <c r="G81" s="8">
        <v>1.2029999999999998</v>
      </c>
      <c r="H81" s="8">
        <v>29.411999999999999</v>
      </c>
      <c r="I81" s="8">
        <v>26.65</v>
      </c>
      <c r="J81" s="8">
        <v>3.8359999999999994</v>
      </c>
      <c r="K81" s="8">
        <v>100.86399999999999</v>
      </c>
      <c r="L81" s="8">
        <v>49.222000000000001</v>
      </c>
      <c r="M81" s="8">
        <v>6.6599999999999975</v>
      </c>
      <c r="N81" s="8">
        <v>40.83700000000001</v>
      </c>
      <c r="O81" s="4" t="s">
        <v>1593</v>
      </c>
      <c r="P81" s="14">
        <v>0</v>
      </c>
      <c r="Q81" s="1">
        <v>1</v>
      </c>
    </row>
    <row r="82" spans="1:17" x14ac:dyDescent="0.25">
      <c r="A82">
        <v>78</v>
      </c>
      <c r="B82" t="s">
        <v>333</v>
      </c>
      <c r="C82" s="8">
        <v>1.5599999999999998</v>
      </c>
      <c r="D82" s="8">
        <v>0.47900000000000004</v>
      </c>
      <c r="E82" s="8">
        <v>10.806999999999997</v>
      </c>
      <c r="F82" s="8">
        <v>1.0140000000000002</v>
      </c>
      <c r="G82" s="8">
        <v>1.1899999999999995</v>
      </c>
      <c r="H82" s="8">
        <v>1.4269999999999994</v>
      </c>
      <c r="I82" s="8">
        <v>482.2229999999999</v>
      </c>
      <c r="J82" s="8">
        <v>37.950000000000003</v>
      </c>
      <c r="K82" s="8">
        <v>172.76700000000002</v>
      </c>
      <c r="L82" s="8">
        <v>2.7830000000000004</v>
      </c>
      <c r="M82" s="8">
        <v>0.14699999999999999</v>
      </c>
      <c r="N82" s="8">
        <v>2.8269999999999991</v>
      </c>
      <c r="O82" s="4" t="s">
        <v>1594</v>
      </c>
      <c r="P82" s="14">
        <v>0</v>
      </c>
      <c r="Q82" s="1">
        <v>4</v>
      </c>
    </row>
    <row r="83" spans="1:17" x14ac:dyDescent="0.25">
      <c r="A83">
        <v>79</v>
      </c>
      <c r="B83" t="s">
        <v>91</v>
      </c>
      <c r="C83" s="8">
        <v>0</v>
      </c>
      <c r="D83" s="8">
        <v>39.448</v>
      </c>
      <c r="E83" s="8">
        <v>0</v>
      </c>
      <c r="F83" s="8">
        <v>8.7479999999999993</v>
      </c>
      <c r="G83" s="8">
        <v>0.121</v>
      </c>
      <c r="H83" s="8">
        <v>9.9930000000000003</v>
      </c>
      <c r="I83" s="8">
        <v>188.11699999999999</v>
      </c>
      <c r="J83" s="8">
        <v>338.66299999999973</v>
      </c>
      <c r="K83" s="8">
        <v>130.67599999999999</v>
      </c>
      <c r="L83" s="8">
        <v>8.6330000000000009</v>
      </c>
      <c r="M83" s="8">
        <v>0.70599999999999996</v>
      </c>
      <c r="N83" s="8">
        <v>2.5649999999999999</v>
      </c>
      <c r="O83" s="4" t="s">
        <v>1594</v>
      </c>
      <c r="P83" s="14">
        <v>0</v>
      </c>
      <c r="Q83" s="1">
        <v>4</v>
      </c>
    </row>
    <row r="84" spans="1:17" x14ac:dyDescent="0.25">
      <c r="A84">
        <v>80</v>
      </c>
      <c r="B84" t="s">
        <v>334</v>
      </c>
      <c r="C84" s="8">
        <v>0</v>
      </c>
      <c r="D84" s="8">
        <v>34.121999999999986</v>
      </c>
      <c r="E84" s="8">
        <v>2.1549999999999998</v>
      </c>
      <c r="F84" s="8">
        <v>30.161000000000001</v>
      </c>
      <c r="G84" s="8">
        <v>3.3409999999999997</v>
      </c>
      <c r="H84" s="8">
        <v>42.670000000000009</v>
      </c>
      <c r="I84" s="8">
        <v>285.60000000000019</v>
      </c>
      <c r="J84" s="8">
        <v>489.6209999999997</v>
      </c>
      <c r="K84" s="8">
        <v>189.98400000000009</v>
      </c>
      <c r="L84" s="8">
        <v>20.437000000000001</v>
      </c>
      <c r="M84" s="8">
        <v>0</v>
      </c>
      <c r="N84" s="8">
        <v>58.926000000000016</v>
      </c>
      <c r="O84" s="4" t="s">
        <v>1594</v>
      </c>
      <c r="P84" s="14">
        <v>0</v>
      </c>
      <c r="Q84" s="1">
        <v>4</v>
      </c>
    </row>
    <row r="85" spans="1:17" x14ac:dyDescent="0.25">
      <c r="A85">
        <v>81</v>
      </c>
      <c r="B85" t="s">
        <v>335</v>
      </c>
      <c r="C85" s="8">
        <v>0.29400000000000004</v>
      </c>
      <c r="D85" s="8">
        <v>59.234999999999999</v>
      </c>
      <c r="E85" s="8">
        <v>8.0939999999999994</v>
      </c>
      <c r="F85" s="8">
        <v>3.9389999999999996</v>
      </c>
      <c r="G85" s="8">
        <v>2.4700000000000006</v>
      </c>
      <c r="H85" s="8">
        <v>3.4449999999999994</v>
      </c>
      <c r="I85" s="8">
        <v>217.09899999999999</v>
      </c>
      <c r="J85" s="8">
        <v>121.25000000000001</v>
      </c>
      <c r="K85" s="8">
        <v>152.524</v>
      </c>
      <c r="L85" s="8">
        <v>0.20900000000000002</v>
      </c>
      <c r="M85" s="8">
        <v>4.0830000000000002</v>
      </c>
      <c r="N85" s="8">
        <v>3.3220000000000005</v>
      </c>
      <c r="O85" s="4" t="s">
        <v>1594</v>
      </c>
      <c r="P85" s="14">
        <v>0</v>
      </c>
      <c r="Q85" s="1">
        <v>4</v>
      </c>
    </row>
    <row r="86" spans="1:17" x14ac:dyDescent="0.25">
      <c r="A86">
        <v>82</v>
      </c>
      <c r="B86" t="s">
        <v>336</v>
      </c>
      <c r="C86" s="8">
        <v>0.27500000000000002</v>
      </c>
      <c r="D86" s="8">
        <v>1.304</v>
      </c>
      <c r="E86" s="8">
        <v>7.5609999999999999</v>
      </c>
      <c r="F86" s="8">
        <v>5.4509999999999996</v>
      </c>
      <c r="G86" s="8">
        <v>1.6549999999999996</v>
      </c>
      <c r="H86" s="8">
        <v>2.343</v>
      </c>
      <c r="I86" s="8">
        <v>352.2030000000002</v>
      </c>
      <c r="J86" s="8">
        <v>40.298999999999999</v>
      </c>
      <c r="K86" s="8">
        <v>222.13600000000005</v>
      </c>
      <c r="L86" s="8">
        <v>1.4230000000000003</v>
      </c>
      <c r="M86" s="8">
        <v>1.3800000000000001</v>
      </c>
      <c r="N86" s="8">
        <v>4.3949999999999996</v>
      </c>
      <c r="O86" s="4" t="s">
        <v>1594</v>
      </c>
      <c r="P86" s="14">
        <v>0</v>
      </c>
      <c r="Q86" s="1">
        <v>4</v>
      </c>
    </row>
    <row r="87" spans="1:17" x14ac:dyDescent="0.25">
      <c r="A87">
        <v>83</v>
      </c>
      <c r="B87" t="s">
        <v>337</v>
      </c>
      <c r="C87" s="8">
        <v>0.14500000000000002</v>
      </c>
      <c r="D87" s="8">
        <v>19.483999999999995</v>
      </c>
      <c r="E87" s="8">
        <v>19.824000000000005</v>
      </c>
      <c r="F87" s="8">
        <v>3.7950000000000004</v>
      </c>
      <c r="G87" s="8">
        <v>5.3209999999999997</v>
      </c>
      <c r="H87" s="8">
        <v>6.2270000000000003</v>
      </c>
      <c r="I87" s="8">
        <v>204.80500000000006</v>
      </c>
      <c r="J87" s="8">
        <v>91.647999999999996</v>
      </c>
      <c r="K87" s="8">
        <v>98.868000000000052</v>
      </c>
      <c r="L87" s="8">
        <v>3.8849999999999998</v>
      </c>
      <c r="M87" s="8">
        <v>5.7920000000000007</v>
      </c>
      <c r="N87" s="8">
        <v>10.007999999999999</v>
      </c>
      <c r="O87" s="4" t="s">
        <v>1594</v>
      </c>
      <c r="P87" s="14">
        <v>0</v>
      </c>
      <c r="Q87" s="1">
        <v>4</v>
      </c>
    </row>
    <row r="88" spans="1:17" x14ac:dyDescent="0.25">
      <c r="A88">
        <v>84</v>
      </c>
      <c r="B88" t="s">
        <v>338</v>
      </c>
      <c r="C88" s="8">
        <v>1.2130000000000001</v>
      </c>
      <c r="D88" s="8">
        <v>8.9629999999999992</v>
      </c>
      <c r="E88" s="8">
        <v>1.714</v>
      </c>
      <c r="F88" s="8">
        <v>2.7700000000000005</v>
      </c>
      <c r="G88" s="8">
        <v>1.556</v>
      </c>
      <c r="H88" s="8">
        <v>11.071999999999999</v>
      </c>
      <c r="I88" s="8">
        <v>283.221</v>
      </c>
      <c r="J88" s="8">
        <v>187.36499999999998</v>
      </c>
      <c r="K88" s="8">
        <v>279.70999999999992</v>
      </c>
      <c r="L88" s="8">
        <v>7.11</v>
      </c>
      <c r="M88" s="8">
        <v>0</v>
      </c>
      <c r="N88" s="8">
        <v>12.462</v>
      </c>
      <c r="O88" s="4" t="s">
        <v>1594</v>
      </c>
      <c r="P88" s="14">
        <v>0</v>
      </c>
      <c r="Q88" s="1">
        <v>4</v>
      </c>
    </row>
    <row r="89" spans="1:17" x14ac:dyDescent="0.25">
      <c r="A89">
        <v>85</v>
      </c>
      <c r="B89" t="s">
        <v>339</v>
      </c>
      <c r="C89" s="8">
        <v>0</v>
      </c>
      <c r="D89" s="8">
        <v>23.384</v>
      </c>
      <c r="E89" s="8">
        <v>0.19800000000000001</v>
      </c>
      <c r="F89" s="8">
        <v>1.7750000000000001</v>
      </c>
      <c r="G89" s="8">
        <v>2.3E-2</v>
      </c>
      <c r="H89" s="8">
        <v>8.7000000000000011</v>
      </c>
      <c r="I89" s="8">
        <v>198.667</v>
      </c>
      <c r="J89" s="8">
        <v>145.69099999999997</v>
      </c>
      <c r="K89" s="8">
        <v>234.02100000000004</v>
      </c>
      <c r="L89" s="8">
        <v>0.91700000000000004</v>
      </c>
      <c r="M89" s="8">
        <v>0</v>
      </c>
      <c r="N89" s="8">
        <v>12.532</v>
      </c>
      <c r="O89" s="4" t="s">
        <v>1594</v>
      </c>
      <c r="P89" s="14">
        <v>0</v>
      </c>
      <c r="Q89" s="1">
        <v>4</v>
      </c>
    </row>
    <row r="90" spans="1:17" x14ac:dyDescent="0.25">
      <c r="A90">
        <v>86</v>
      </c>
      <c r="B90" t="s">
        <v>340</v>
      </c>
      <c r="C90" s="8">
        <v>0.77699999999999991</v>
      </c>
      <c r="D90" s="8">
        <v>9.2380000000000013</v>
      </c>
      <c r="E90" s="8">
        <v>11.015000000000002</v>
      </c>
      <c r="F90" s="8">
        <v>4.5990000000000002</v>
      </c>
      <c r="G90" s="8">
        <v>1.593</v>
      </c>
      <c r="H90" s="8">
        <v>3.9279999999999999</v>
      </c>
      <c r="I90" s="8">
        <v>303.02299999999997</v>
      </c>
      <c r="J90" s="8">
        <v>79.375</v>
      </c>
      <c r="K90" s="8">
        <v>86.474999999999994</v>
      </c>
      <c r="L90" s="8">
        <v>5.2980000000000009</v>
      </c>
      <c r="M90" s="8">
        <v>1.6360000000000001</v>
      </c>
      <c r="N90" s="8">
        <v>4.136000000000001</v>
      </c>
      <c r="O90" s="4" t="s">
        <v>1594</v>
      </c>
      <c r="P90" s="14">
        <v>0</v>
      </c>
      <c r="Q90" s="1">
        <v>4</v>
      </c>
    </row>
    <row r="91" spans="1:17" x14ac:dyDescent="0.25">
      <c r="A91">
        <v>87</v>
      </c>
      <c r="B91" t="s">
        <v>101</v>
      </c>
      <c r="C91" s="8">
        <v>1E-3</v>
      </c>
      <c r="D91" s="8">
        <v>17.312000000000001</v>
      </c>
      <c r="E91" s="8">
        <v>4.4999999999999998E-2</v>
      </c>
      <c r="F91" s="8">
        <v>5.2149999999999981</v>
      </c>
      <c r="G91" s="8">
        <v>4.0000000000000001E-3</v>
      </c>
      <c r="H91" s="8">
        <v>4.4059999999999997</v>
      </c>
      <c r="I91" s="8">
        <v>118.60000000000004</v>
      </c>
      <c r="J91" s="8">
        <v>130.64700000000002</v>
      </c>
      <c r="K91" s="8">
        <v>141.84700000000001</v>
      </c>
      <c r="L91" s="8">
        <v>1.506</v>
      </c>
      <c r="M91" s="8">
        <v>0</v>
      </c>
      <c r="N91" s="8">
        <v>4.0759999999999987</v>
      </c>
      <c r="O91" s="4" t="s">
        <v>1594</v>
      </c>
      <c r="P91" s="14">
        <v>0</v>
      </c>
      <c r="Q91" s="1">
        <v>4</v>
      </c>
    </row>
    <row r="92" spans="1:17" x14ac:dyDescent="0.25">
      <c r="A92">
        <v>88</v>
      </c>
      <c r="B92" t="s">
        <v>341</v>
      </c>
      <c r="C92" s="8">
        <v>0.20399999999999999</v>
      </c>
      <c r="D92" s="8">
        <v>29.297999999999998</v>
      </c>
      <c r="E92" s="8">
        <v>17.643000000000004</v>
      </c>
      <c r="F92" s="8">
        <v>10.318000000000003</v>
      </c>
      <c r="G92" s="8">
        <v>12.697000000000001</v>
      </c>
      <c r="H92" s="8">
        <v>2.9240000000000004</v>
      </c>
      <c r="I92" s="8">
        <v>215.34000000000012</v>
      </c>
      <c r="J92" s="8">
        <v>111.17899999999996</v>
      </c>
      <c r="K92" s="8">
        <v>86.248999999999938</v>
      </c>
      <c r="L92" s="8">
        <v>1.0249999999999999</v>
      </c>
      <c r="M92" s="8">
        <v>7.3209999999999997</v>
      </c>
      <c r="N92" s="8">
        <v>5.6799999999999988</v>
      </c>
      <c r="O92" s="4" t="s">
        <v>1594</v>
      </c>
      <c r="P92" s="14">
        <v>0</v>
      </c>
      <c r="Q92" s="1">
        <v>4</v>
      </c>
    </row>
    <row r="93" spans="1:17" x14ac:dyDescent="0.25">
      <c r="A93">
        <v>89</v>
      </c>
      <c r="B93" t="s">
        <v>342</v>
      </c>
      <c r="C93" s="8">
        <v>0</v>
      </c>
      <c r="D93" s="8">
        <v>16.641000000000002</v>
      </c>
      <c r="E93" s="8">
        <v>0.27800000000000002</v>
      </c>
      <c r="F93" s="8">
        <v>4.0710000000000006</v>
      </c>
      <c r="G93" s="8">
        <v>1.3919999999999999</v>
      </c>
      <c r="H93" s="8">
        <v>7.9589999999999987</v>
      </c>
      <c r="I93" s="8">
        <v>145.32100000000014</v>
      </c>
      <c r="J93" s="8">
        <v>174.80399999999989</v>
      </c>
      <c r="K93" s="8">
        <v>123.30700000000002</v>
      </c>
      <c r="L93" s="8">
        <v>0.875</v>
      </c>
      <c r="M93" s="8">
        <v>0</v>
      </c>
      <c r="N93" s="8">
        <v>6.7030000000000012</v>
      </c>
      <c r="O93" s="4" t="s">
        <v>1594</v>
      </c>
      <c r="P93" s="14">
        <v>0</v>
      </c>
      <c r="Q93" s="1">
        <v>4</v>
      </c>
    </row>
    <row r="94" spans="1:17" x14ac:dyDescent="0.25">
      <c r="A94">
        <v>90</v>
      </c>
      <c r="B94" t="s">
        <v>343</v>
      </c>
      <c r="C94" s="8">
        <v>0</v>
      </c>
      <c r="D94" s="8">
        <v>42.928000000000004</v>
      </c>
      <c r="E94" s="8">
        <v>0.108</v>
      </c>
      <c r="F94" s="8">
        <v>11.403999999999998</v>
      </c>
      <c r="G94" s="8">
        <v>0</v>
      </c>
      <c r="H94" s="8">
        <v>13.015999999999996</v>
      </c>
      <c r="I94" s="8">
        <v>187.29300000000003</v>
      </c>
      <c r="J94" s="8">
        <v>256.07799999999986</v>
      </c>
      <c r="K94" s="8">
        <v>158.0679999999999</v>
      </c>
      <c r="L94" s="8">
        <v>14.142000000000001</v>
      </c>
      <c r="M94" s="8">
        <v>0.121</v>
      </c>
      <c r="N94" s="8">
        <v>6.3869999999999996</v>
      </c>
      <c r="O94" s="4" t="s">
        <v>1594</v>
      </c>
      <c r="P94" s="14">
        <v>0</v>
      </c>
      <c r="Q94" s="1">
        <v>4</v>
      </c>
    </row>
    <row r="95" spans="1:17" x14ac:dyDescent="0.25">
      <c r="A95">
        <v>91</v>
      </c>
      <c r="B95" t="s">
        <v>344</v>
      </c>
      <c r="C95" s="8">
        <v>0</v>
      </c>
      <c r="D95" s="8">
        <v>40.974000000000011</v>
      </c>
      <c r="E95" s="8">
        <v>52.164000000000001</v>
      </c>
      <c r="F95" s="8">
        <v>16.230999999999998</v>
      </c>
      <c r="G95" s="8">
        <v>1.7729999999999995</v>
      </c>
      <c r="H95" s="8">
        <v>12.008999999999995</v>
      </c>
      <c r="I95" s="8">
        <v>498.41699999999992</v>
      </c>
      <c r="J95" s="8">
        <v>214.37999999999982</v>
      </c>
      <c r="K95" s="8">
        <v>161.06800000000004</v>
      </c>
      <c r="L95" s="8">
        <v>3.1550000000000002</v>
      </c>
      <c r="M95" s="8">
        <v>14.188999999999998</v>
      </c>
      <c r="N95" s="8">
        <v>50.24</v>
      </c>
      <c r="O95" s="4" t="s">
        <v>1595</v>
      </c>
      <c r="P95" s="14">
        <v>0</v>
      </c>
      <c r="Q95" s="1">
        <v>6</v>
      </c>
    </row>
    <row r="96" spans="1:17" x14ac:dyDescent="0.25">
      <c r="A96">
        <v>92</v>
      </c>
      <c r="B96" t="s">
        <v>345</v>
      </c>
      <c r="C96" s="8">
        <v>0.46699999999999997</v>
      </c>
      <c r="D96" s="8">
        <v>41.778000000000006</v>
      </c>
      <c r="E96" s="8">
        <v>23.590999999999998</v>
      </c>
      <c r="F96" s="8">
        <v>22.035000000000004</v>
      </c>
      <c r="G96" s="8">
        <v>10.450999999999999</v>
      </c>
      <c r="H96" s="8">
        <v>9.4759999999999991</v>
      </c>
      <c r="I96" s="8">
        <v>444.76600000000019</v>
      </c>
      <c r="J96" s="8">
        <v>209.16199999999998</v>
      </c>
      <c r="K96" s="8">
        <v>90.066000000000017</v>
      </c>
      <c r="L96" s="8">
        <v>0.97</v>
      </c>
      <c r="M96" s="8">
        <v>8.1820000000000004</v>
      </c>
      <c r="N96" s="8">
        <v>18.992000000000001</v>
      </c>
      <c r="O96" s="4" t="s">
        <v>1595</v>
      </c>
      <c r="P96" s="14">
        <v>0</v>
      </c>
      <c r="Q96" s="1">
        <v>6</v>
      </c>
    </row>
    <row r="97" spans="1:17" x14ac:dyDescent="0.25">
      <c r="A97">
        <v>93</v>
      </c>
      <c r="B97" t="s">
        <v>346</v>
      </c>
      <c r="C97" s="8">
        <v>0</v>
      </c>
      <c r="D97" s="8">
        <v>49.244</v>
      </c>
      <c r="E97" s="8">
        <v>40.991</v>
      </c>
      <c r="F97" s="8">
        <v>17.768999999999998</v>
      </c>
      <c r="G97" s="8">
        <v>1.02</v>
      </c>
      <c r="H97" s="8">
        <v>16.334999999999997</v>
      </c>
      <c r="I97" s="8">
        <v>399.08000000000015</v>
      </c>
      <c r="J97" s="8">
        <v>231.87100000000001</v>
      </c>
      <c r="K97" s="8">
        <v>157.93100000000004</v>
      </c>
      <c r="L97" s="8">
        <v>0.66300000000000003</v>
      </c>
      <c r="M97" s="8">
        <v>8.2609999999999975</v>
      </c>
      <c r="N97" s="8">
        <v>73.686000000000007</v>
      </c>
      <c r="O97" s="4" t="s">
        <v>1595</v>
      </c>
      <c r="P97" s="14">
        <v>0</v>
      </c>
      <c r="Q97" s="1">
        <v>6</v>
      </c>
    </row>
    <row r="98" spans="1:17" x14ac:dyDescent="0.25">
      <c r="A98">
        <v>94</v>
      </c>
      <c r="B98" t="s">
        <v>92</v>
      </c>
      <c r="C98" s="8">
        <v>0</v>
      </c>
      <c r="D98" s="8">
        <v>2.3980000000000001</v>
      </c>
      <c r="E98" s="8">
        <v>0.35300000000000004</v>
      </c>
      <c r="F98" s="8">
        <v>70.891999999999996</v>
      </c>
      <c r="G98" s="8">
        <v>88.506000000000014</v>
      </c>
      <c r="H98" s="8">
        <v>151.13800000000006</v>
      </c>
      <c r="I98" s="8">
        <v>326.95700000000016</v>
      </c>
      <c r="J98" s="8">
        <v>307.04199999999969</v>
      </c>
      <c r="K98" s="8">
        <v>150.51700000000014</v>
      </c>
      <c r="L98" s="8">
        <v>147.386</v>
      </c>
      <c r="M98" s="8">
        <v>0</v>
      </c>
      <c r="N98" s="8">
        <v>81.046999999999997</v>
      </c>
      <c r="O98" s="4" t="s">
        <v>1596</v>
      </c>
      <c r="P98" s="14">
        <v>0</v>
      </c>
      <c r="Q98" s="1">
        <v>4</v>
      </c>
    </row>
    <row r="99" spans="1:17" x14ac:dyDescent="0.25">
      <c r="A99">
        <v>95</v>
      </c>
      <c r="B99" t="s">
        <v>99</v>
      </c>
      <c r="C99" s="8">
        <v>0</v>
      </c>
      <c r="D99" s="8">
        <v>0.51800000000000002</v>
      </c>
      <c r="E99" s="8">
        <v>0.127</v>
      </c>
      <c r="F99" s="8">
        <v>22.612000000000005</v>
      </c>
      <c r="G99" s="8">
        <v>62.750999999999998</v>
      </c>
      <c r="H99" s="8">
        <v>224.76499999999996</v>
      </c>
      <c r="I99" s="8">
        <v>380.48700000000031</v>
      </c>
      <c r="J99" s="8">
        <v>387.95900000000023</v>
      </c>
      <c r="K99" s="8">
        <v>225.59599999999995</v>
      </c>
      <c r="L99" s="8">
        <v>125.57199999999997</v>
      </c>
      <c r="M99" s="8">
        <v>23.550000000000004</v>
      </c>
      <c r="N99" s="8">
        <v>119.44</v>
      </c>
      <c r="O99" s="4" t="s">
        <v>1596</v>
      </c>
      <c r="P99" s="14">
        <v>1</v>
      </c>
      <c r="Q99" s="1">
        <v>4</v>
      </c>
    </row>
    <row r="100" spans="1:17" x14ac:dyDescent="0.25">
      <c r="C100" s="2"/>
    </row>
    <row r="101" spans="1:17" x14ac:dyDescent="0.25">
      <c r="C101" s="2"/>
    </row>
    <row r="102" spans="1:17" x14ac:dyDescent="0.25">
      <c r="C102" s="2"/>
    </row>
    <row r="103" spans="1:17" x14ac:dyDescent="0.25">
      <c r="C103" s="2"/>
    </row>
    <row r="104" spans="1:17" x14ac:dyDescent="0.25">
      <c r="C104" s="2"/>
    </row>
    <row r="105" spans="1:17" x14ac:dyDescent="0.25">
      <c r="C105" s="2"/>
    </row>
    <row r="106" spans="1:17" x14ac:dyDescent="0.25">
      <c r="C106" s="2"/>
    </row>
    <row r="107" spans="1:17" x14ac:dyDescent="0.25">
      <c r="C107" s="2"/>
    </row>
    <row r="108" spans="1:17" x14ac:dyDescent="0.25">
      <c r="C108" s="2"/>
    </row>
    <row r="109" spans="1:17" x14ac:dyDescent="0.25">
      <c r="C109" s="2"/>
    </row>
    <row r="110" spans="1:17" x14ac:dyDescent="0.25">
      <c r="C110" s="2"/>
    </row>
    <row r="111" spans="1:17" x14ac:dyDescent="0.25">
      <c r="C111" s="2"/>
    </row>
    <row r="112" spans="1:17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</sheetData>
  <mergeCells count="1">
    <mergeCell ref="C3:N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bymonth_sampling_freq</vt:lpstr>
      <vt:lpstr>bymonth_summary_hmix</vt:lpstr>
      <vt:lpstr>bymonth_summary_ws</vt:lpstr>
      <vt:lpstr>bymonth_summary_tempc</vt:lpstr>
      <vt:lpstr>bymonth_average_hmix</vt:lpstr>
      <vt:lpstr>bymonth_average_ws</vt:lpstr>
      <vt:lpstr>bymonth_average_ventilation</vt:lpstr>
      <vt:lpstr>bymonth_average_tempc</vt:lpstr>
      <vt:lpstr>bymonth_sum_precip</vt:lpstr>
      <vt:lpstr>bymonth_sum_precipdays</vt:lpstr>
    </vt:vector>
  </TitlesOfParts>
  <Company>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Sarath G</dc:creator>
  <cp:lastModifiedBy>Sarath Guttikunda</cp:lastModifiedBy>
  <dcterms:created xsi:type="dcterms:W3CDTF">2011-02-15T18:11:56Z</dcterms:created>
  <dcterms:modified xsi:type="dcterms:W3CDTF">2020-09-19T08:48:56Z</dcterms:modified>
</cp:coreProperties>
</file>